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cemigbr.sharepoint.com/sites/NcleoTcnicoPE/Documentos Compartilhados/Geral/Melhorias Formulários/ATUALIZAÇÃO FORMULÁRIOS 2024/FORMULÁRIO PARA ENCAMINHAR A RC/"/>
    </mc:Choice>
  </mc:AlternateContent>
  <xr:revisionPtr revIDLastSave="44" documentId="8_{17563994-0E82-4B39-8F68-5872DD2EA222}" xr6:coauthVersionLast="47" xr6:coauthVersionMax="47" xr10:uidLastSave="{D5BF3CEA-E335-42D9-9D19-F50F00EF099E}"/>
  <workbookProtection workbookAlgorithmName="SHA-512" workbookHashValue="UNY6Vj6c+crQz2P62cPFd8bEEnGdyZBaU5AUSQsVYeMNTxgJwi5qd0waDHG2t+FOuxvLkkTfwqa98NPNJVP50A==" workbookSaltValue="4m3Q3vzeXKJW4Q2fPE48eg==" workbookSpinCount="100000" lockStructure="1"/>
  <bookViews>
    <workbookView xWindow="-19320" yWindow="-4035" windowWidth="19440" windowHeight="14880" tabRatio="827" firstSheet="10" activeTab="10" xr2:uid="{54430CDC-0933-4BAD-AD0A-5CF44BA0000A}"/>
  </bookViews>
  <sheets>
    <sheet name="Formulário Orçamento de Conexão" sheetId="6" state="hidden" r:id="rId1"/>
    <sheet name="Anexo-1" sheetId="12" state="hidden" r:id="rId2"/>
    <sheet name="Validação formulário" sheetId="4" state="hidden" r:id="rId3"/>
    <sheet name="SUB-CLASSE_RURAL" sheetId="16" state="hidden" r:id="rId4"/>
    <sheet name="Formulário Orçamento Impressão3" sheetId="14" state="hidden" r:id="rId5"/>
    <sheet name="SIMULADOR DE CARGA" sheetId="7" state="hidden" r:id="rId6"/>
    <sheet name="Notas Explicativas" sheetId="19" state="hidden" r:id="rId7"/>
    <sheet name="Notas Explicativas_impressão" sheetId="9" state="hidden" r:id="rId8"/>
    <sheet name="CLASSE_RURAL" sheetId="15" state="hidden" r:id="rId9"/>
    <sheet name="CONVERSOR UTM" sheetId="13" state="hidden" r:id="rId10"/>
    <sheet name="Formulário Orçamento Impressão" sheetId="17" r:id="rId11"/>
    <sheet name="Anexo-1(Impressão)" sheetId="18" r:id="rId12"/>
    <sheet name="Dados Norma" sheetId="2" state="hidden" r:id="rId13"/>
    <sheet name="Anexo II - Conversão Potências" sheetId="5" r:id="rId14"/>
    <sheet name="FORMULÁRIO PARTIDA DE MOTORES" sheetId="8" state="hidden" r:id="rId15"/>
    <sheet name="Disjuntores" sheetId="3" state="hidden" r:id="rId16"/>
  </sheets>
  <definedNames>
    <definedName name="_xlnm._FilterDatabase" localSheetId="3" hidden="1">'SUB-CLASSE_RURAL'!$A$5:$E$3923</definedName>
    <definedName name="_xlnm.Print_Area" localSheetId="1">'Anexo-1'!$A$1:$T$297</definedName>
    <definedName name="_xlnm.Print_Area" localSheetId="0">'Formulário Orçamento de Conexão'!$B$2:$S$326</definedName>
    <definedName name="_xlnm.Print_Area" localSheetId="10">'Formulário Orçamento Impressão'!$B$2:$Z$313</definedName>
    <definedName name="_xlnm.Print_Area" localSheetId="4">'Formulário Orçamento Impressão3'!$B$2:$Z$280</definedName>
    <definedName name="BIDE">Disjuntores!$AA$14:$AA$30</definedName>
    <definedName name="BIPARA">Disjuntores!$AB$5:$AB$11</definedName>
    <definedName name="CARGARURAL">'SIMULADOR DE CARGA'!$CF$3:$CF$4</definedName>
    <definedName name="CARGAURBAN">'SIMULADOR DE CARGA'!$CF$3:$CF$5</definedName>
    <definedName name="DISJUNTORESRURAIS">Disjuntores!$N$68:$N$86</definedName>
    <definedName name="DJR">'Dados Norma'!$CA$2:$CA$14</definedName>
    <definedName name="DJRURAL">'Dados Norma'!$CA$2:$CA$11</definedName>
    <definedName name="DJU">'Dados Norma'!$BZ$2:$BZ$28</definedName>
    <definedName name="DJURB">'Dados Norma'!$BZ$2:$BZ$19</definedName>
    <definedName name="duascx">Disjuntores!$AN$3:$AN$4</definedName>
    <definedName name="lista_alteração_para">#REF!</definedName>
    <definedName name="lista_caixa_existente_para">#REF!</definedName>
    <definedName name="MONODE">Disjuntores!$AA$3:$AA$13</definedName>
    <definedName name="MONOPARA">Disjuntores!$AB$3:$AB$4</definedName>
    <definedName name="MOTORES_MONOFASICOS">'Dados Norma'!$I$4:$I$16</definedName>
    <definedName name="MOTORES_MONOFASICOSW">'Dados Norma'!$J$4:$J$16</definedName>
    <definedName name="MOTORES_TRIFASICOS">'Dados Norma'!$Q$4:$Q$25</definedName>
    <definedName name="MOTORES_TRIFASICOSW">'Dados Norma'!$R$4:$R$25</definedName>
    <definedName name="MOTORESBI">Disjuntores!$AE$3:$AE$4</definedName>
    <definedName name="MOTORESMONO">Disjuntores!$AE$3</definedName>
    <definedName name="MOTORESTRI">Disjuntores!$AE$3:$AE$5</definedName>
    <definedName name="RAMO2001">'SUB-CLASSE_RURAL'!$E$22:$E$486</definedName>
    <definedName name="RAMO3001">'SUB-CLASSE_RURAL'!$D$953:$D$1178</definedName>
    <definedName name="RAMO3002">'SUB-CLASSE_RURAL'!$E$1179:$E$1247</definedName>
    <definedName name="RAMO3003">'SUB-CLASSE_RURAL'!$E$1248:$E$1288</definedName>
    <definedName name="RAMO3004">'SUB-CLASSE_RURAL'!$E$1289:$E$1745</definedName>
    <definedName name="RAMO3006">'SUB-CLASSE_RURAL'!$E$1746:$E$1765</definedName>
    <definedName name="RAMO3008">'SUB-CLASSE_RURAL'!$E$1767:$E$1768</definedName>
    <definedName name="RAMO3009">'SUB-CLASSE_RURAL'!$E$1769:$E$1771</definedName>
    <definedName name="RAMO3010">'SUB-CLASSE_RURAL'!$E$1772:$E$1773</definedName>
    <definedName name="RAMO3011">'SUB-CLASSE_RURAL'!$E$1774:$E$1775</definedName>
    <definedName name="RAMO3012">'SUB-CLASSE_RURAL'!$E$1776:$E$1798</definedName>
    <definedName name="RAMO4001">'SUB-CLASSE_RURAL'!$E$2613:$E$2693</definedName>
    <definedName name="RAMO4003">'SUB-CLASSE_RURAL'!$E$2694:$E$2766</definedName>
    <definedName name="RAMO4006">'SUB-CLASSE_RURAL'!$E$2767:$E$2771</definedName>
    <definedName name="RAMO4007">'SUB-CLASSE_RURAL'!$E$2772:$E$2852</definedName>
    <definedName name="RAMO4008">'SUB-CLASSE_RURAL'!$E$2853:$E$2866</definedName>
    <definedName name="RAMO4010">'SUB-CLASSE_RURAL'!$E$2868:$E$2874</definedName>
    <definedName name="RAMO4015">'SUB-CLASSE_RURAL'!$E$2875:$E$2955</definedName>
    <definedName name="RAMO4016">'SUB-CLASSE_RURAL'!$E$2956:$E$2960</definedName>
    <definedName name="RAMO4017">'SUB-CLASSE_RURAL'!$E$2961:$E$3041</definedName>
    <definedName name="RAMO4025">'SUB-CLASSE_RURAL'!$E$3042:$E$3122</definedName>
    <definedName name="RAMO4027">'SUB-CLASSE_RURAL'!$E$3123:$E$3203</definedName>
    <definedName name="RAMO5001">'SUB-CLASSE_RURAL'!$E$3780:$E$3798</definedName>
    <definedName name="RAMO5003">'SUB-CLASSE_RURAL'!$E$3799:$E$3814</definedName>
    <definedName name="RAMO5005">'SUB-CLASSE_RURAL'!$E$3815:$E$3835</definedName>
    <definedName name="RAMO7002">'SUB-CLASSE_RURAL'!$E$3893:$E$3896</definedName>
    <definedName name="RAMO7003">'SUB-CLASSE_RURAL'!$E$3897:$E$3899</definedName>
    <definedName name="RAMO8004">'SUB-CLASSE_RURAL'!$E$3905:$E$3908</definedName>
    <definedName name="RAMO9001">'SUB-CLASSE_RURAL'!$E$3919:$E$3920</definedName>
    <definedName name="rural">Disjuntores!$AK$4</definedName>
    <definedName name="rural2">'SIMULADOR DE CARGA'!$CV$3:$CV$6</definedName>
    <definedName name="TipoFonte">#REF!</definedName>
    <definedName name="trescx">Disjuntores!$AN$3:$AN$5</definedName>
    <definedName name="TRIDE">Disjuntores!$AA$31:$AA$58</definedName>
    <definedName name="TRIPARA">Disjuntores!$AB$12:$AB$20</definedName>
    <definedName name="umacx">Disjuntores!$AN$3</definedName>
    <definedName name="urbana">Disjuntores!$AJ$4:$AJ$6</definedName>
    <definedName name="Urbano">'SIMULADOR DE CARGA'!$CV$3:$CV$5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4" i="6" l="1"/>
  <c r="E107" i="5"/>
  <c r="E106" i="5"/>
  <c r="E105" i="5"/>
  <c r="E104" i="5"/>
  <c r="E103" i="5"/>
  <c r="E10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E75" i="5"/>
  <c r="E74" i="5"/>
  <c r="E73" i="5"/>
  <c r="D98" i="4"/>
  <c r="D94" i="4"/>
  <c r="D91" i="4"/>
  <c r="C91" i="4"/>
  <c r="D99" i="4"/>
  <c r="E99" i="4" s="1"/>
  <c r="C99" i="4"/>
  <c r="D87" i="4"/>
  <c r="C87" i="4"/>
  <c r="D75" i="4"/>
  <c r="E75" i="4" s="1"/>
  <c r="C75" i="4"/>
  <c r="C134" i="12"/>
  <c r="H252" i="12" l="1"/>
  <c r="H253" i="12"/>
  <c r="H254" i="12"/>
  <c r="H255" i="12"/>
  <c r="H256" i="12"/>
  <c r="P109" i="12"/>
  <c r="P110" i="12"/>
  <c r="P111" i="12"/>
  <c r="P112" i="12"/>
  <c r="P108" i="12"/>
  <c r="J50" i="6" l="1"/>
  <c r="C98" i="4" l="1"/>
  <c r="C94" i="4"/>
  <c r="D58" i="4"/>
  <c r="D57" i="4"/>
  <c r="DL3" i="7"/>
  <c r="DK3" i="7"/>
  <c r="DG3" i="7"/>
  <c r="DF3" i="7"/>
  <c r="F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2" i="16"/>
  <c r="DB3" i="7"/>
  <c r="DA3" i="7"/>
  <c r="E57" i="4" l="1"/>
  <c r="E58" i="4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E1201" i="16"/>
  <c r="E1202" i="16"/>
  <c r="E1203" i="16"/>
  <c r="E1204" i="16"/>
  <c r="E1205" i="16"/>
  <c r="E1206" i="16"/>
  <c r="E1207" i="16"/>
  <c r="E1208" i="16"/>
  <c r="E1209" i="16"/>
  <c r="E1210" i="16"/>
  <c r="E1211" i="16"/>
  <c r="E1212" i="16"/>
  <c r="E1213" i="16"/>
  <c r="E1214" i="16"/>
  <c r="E1215" i="16"/>
  <c r="E1216" i="16"/>
  <c r="E1217" i="16"/>
  <c r="E1218" i="16"/>
  <c r="E1219" i="16"/>
  <c r="E1220" i="16"/>
  <c r="E1221" i="16"/>
  <c r="E1222" i="16"/>
  <c r="E1223" i="16"/>
  <c r="E1224" i="16"/>
  <c r="E1225" i="16"/>
  <c r="E1226" i="16"/>
  <c r="E1227" i="16"/>
  <c r="E1228" i="16"/>
  <c r="E1229" i="16"/>
  <c r="E1230" i="16"/>
  <c r="E1231" i="16"/>
  <c r="E1232" i="16"/>
  <c r="E1233" i="16"/>
  <c r="E1234" i="16"/>
  <c r="E1235" i="16"/>
  <c r="E1236" i="16"/>
  <c r="E1237" i="16"/>
  <c r="E1238" i="16"/>
  <c r="E1239" i="16"/>
  <c r="E1240" i="16"/>
  <c r="E1241" i="16"/>
  <c r="E1242" i="16"/>
  <c r="E1243" i="16"/>
  <c r="E1244" i="16"/>
  <c r="E1245" i="16"/>
  <c r="E1246" i="16"/>
  <c r="E1247" i="16"/>
  <c r="E1248" i="16"/>
  <c r="E1249" i="16"/>
  <c r="E1250" i="16"/>
  <c r="E1251" i="16"/>
  <c r="E1252" i="16"/>
  <c r="E1253" i="16"/>
  <c r="E1254" i="16"/>
  <c r="E1255" i="16"/>
  <c r="E1256" i="16"/>
  <c r="E1257" i="16"/>
  <c r="E1258" i="16"/>
  <c r="E1259" i="16"/>
  <c r="E1260" i="16"/>
  <c r="E1261" i="16"/>
  <c r="E1262" i="16"/>
  <c r="E1263" i="16"/>
  <c r="E1264" i="16"/>
  <c r="E1265" i="16"/>
  <c r="E1266" i="16"/>
  <c r="E1267" i="16"/>
  <c r="E1268" i="16"/>
  <c r="E1269" i="16"/>
  <c r="E1270" i="16"/>
  <c r="E1271" i="16"/>
  <c r="E1272" i="16"/>
  <c r="E1273" i="16"/>
  <c r="E1274" i="16"/>
  <c r="E1275" i="16"/>
  <c r="E1276" i="16"/>
  <c r="E1277" i="16"/>
  <c r="E1278" i="16"/>
  <c r="E1279" i="16"/>
  <c r="E1280" i="16"/>
  <c r="E1281" i="16"/>
  <c r="E1282" i="16"/>
  <c r="E1283" i="16"/>
  <c r="E1284" i="16"/>
  <c r="E1285" i="16"/>
  <c r="E1286" i="16"/>
  <c r="E1287" i="16"/>
  <c r="E1288" i="16"/>
  <c r="E1289" i="16"/>
  <c r="E1290" i="16"/>
  <c r="E1291" i="16"/>
  <c r="E1292" i="16"/>
  <c r="E1293" i="16"/>
  <c r="E1294" i="16"/>
  <c r="E1295" i="16"/>
  <c r="E1296" i="16"/>
  <c r="E1297" i="16"/>
  <c r="E1298" i="16"/>
  <c r="E1299" i="16"/>
  <c r="E1300" i="16"/>
  <c r="E1301" i="16"/>
  <c r="E1302" i="16"/>
  <c r="E1303" i="16"/>
  <c r="E1304" i="16"/>
  <c r="E1305" i="16"/>
  <c r="E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56" i="16"/>
  <c r="E1357" i="16"/>
  <c r="E1358" i="16"/>
  <c r="E1359" i="16"/>
  <c r="E1360" i="16"/>
  <c r="E1361" i="16"/>
  <c r="E1362" i="16"/>
  <c r="E1363" i="16"/>
  <c r="E1364" i="16"/>
  <c r="E1365" i="16"/>
  <c r="E1366" i="16"/>
  <c r="E1367" i="16"/>
  <c r="E1368" i="16"/>
  <c r="E1369" i="16"/>
  <c r="E1370" i="16"/>
  <c r="E1371" i="16"/>
  <c r="E1372" i="16"/>
  <c r="E1373" i="16"/>
  <c r="E1374" i="16"/>
  <c r="E1375" i="16"/>
  <c r="E1376" i="16"/>
  <c r="E1377" i="16"/>
  <c r="E1378" i="16"/>
  <c r="E1379" i="16"/>
  <c r="E1380" i="16"/>
  <c r="E1381" i="16"/>
  <c r="E1382" i="16"/>
  <c r="E1383" i="16"/>
  <c r="E1384" i="16"/>
  <c r="E1385" i="16"/>
  <c r="E1386" i="16"/>
  <c r="E1387" i="16"/>
  <c r="E1388" i="16"/>
  <c r="E1389" i="16"/>
  <c r="E1390" i="16"/>
  <c r="E1391" i="16"/>
  <c r="E1392" i="16"/>
  <c r="E1393" i="16"/>
  <c r="E1394" i="16"/>
  <c r="E1395" i="16"/>
  <c r="E1396" i="16"/>
  <c r="E1397" i="16"/>
  <c r="E1398" i="16"/>
  <c r="E1399" i="16"/>
  <c r="E1400" i="16"/>
  <c r="E1401" i="16"/>
  <c r="E1402" i="16"/>
  <c r="E1403" i="16"/>
  <c r="E1404" i="16"/>
  <c r="E1405" i="16"/>
  <c r="E1406" i="16"/>
  <c r="E1407" i="16"/>
  <c r="E1408" i="16"/>
  <c r="E1409" i="16"/>
  <c r="E1410" i="16"/>
  <c r="E1411" i="16"/>
  <c r="E1412" i="16"/>
  <c r="E1413" i="16"/>
  <c r="E1414" i="16"/>
  <c r="E1415" i="16"/>
  <c r="E1416" i="16"/>
  <c r="E1417" i="16"/>
  <c r="E1418" i="16"/>
  <c r="E1419" i="16"/>
  <c r="E1420" i="16"/>
  <c r="E1421" i="16"/>
  <c r="E1422" i="16"/>
  <c r="E1423" i="16"/>
  <c r="E1424" i="16"/>
  <c r="E1425" i="16"/>
  <c r="E1426" i="16"/>
  <c r="E1427" i="16"/>
  <c r="E1428" i="16"/>
  <c r="E1429" i="16"/>
  <c r="E1430" i="16"/>
  <c r="E1431" i="16"/>
  <c r="E1432" i="16"/>
  <c r="E1433" i="16"/>
  <c r="E1434" i="16"/>
  <c r="E1435" i="16"/>
  <c r="E1436" i="16"/>
  <c r="E1437" i="16"/>
  <c r="E1438" i="16"/>
  <c r="E1439" i="16"/>
  <c r="E1440" i="16"/>
  <c r="E1441" i="16"/>
  <c r="E1442" i="16"/>
  <c r="E1443" i="16"/>
  <c r="E1444" i="16"/>
  <c r="E1445" i="16"/>
  <c r="E1446" i="16"/>
  <c r="E1447" i="16"/>
  <c r="E1448" i="16"/>
  <c r="E1449" i="16"/>
  <c r="E1450" i="16"/>
  <c r="E1451" i="16"/>
  <c r="E1452" i="16"/>
  <c r="E1453" i="16"/>
  <c r="E1454" i="16"/>
  <c r="E1455" i="16"/>
  <c r="E1456" i="16"/>
  <c r="E1457" i="16"/>
  <c r="E1458" i="16"/>
  <c r="E1459" i="16"/>
  <c r="E1460" i="16"/>
  <c r="E1461" i="16"/>
  <c r="E1462" i="16"/>
  <c r="E1463" i="16"/>
  <c r="E1464" i="16"/>
  <c r="E1465" i="16"/>
  <c r="E1466" i="16"/>
  <c r="E1467" i="16"/>
  <c r="E1468" i="16"/>
  <c r="E1469" i="16"/>
  <c r="E1470" i="16"/>
  <c r="E1471" i="16"/>
  <c r="E1472" i="16"/>
  <c r="E1473" i="16"/>
  <c r="E1474" i="16"/>
  <c r="E1475" i="16"/>
  <c r="E1476" i="16"/>
  <c r="E1477" i="16"/>
  <c r="E1478" i="16"/>
  <c r="E1479" i="16"/>
  <c r="E1480" i="16"/>
  <c r="E1481" i="16"/>
  <c r="E1482" i="16"/>
  <c r="E1483" i="16"/>
  <c r="E1484" i="16"/>
  <c r="E1485" i="16"/>
  <c r="E1486" i="16"/>
  <c r="E1487" i="16"/>
  <c r="E1488" i="16"/>
  <c r="E1489" i="16"/>
  <c r="E1490" i="16"/>
  <c r="E1491" i="16"/>
  <c r="E1492" i="16"/>
  <c r="E1493" i="16"/>
  <c r="E1494" i="16"/>
  <c r="E1495" i="16"/>
  <c r="E1496" i="16"/>
  <c r="E1497" i="16"/>
  <c r="E1498" i="16"/>
  <c r="E1499" i="16"/>
  <c r="E1500" i="16"/>
  <c r="E1501" i="16"/>
  <c r="E1502" i="16"/>
  <c r="E1503" i="16"/>
  <c r="E1504" i="16"/>
  <c r="E1505" i="16"/>
  <c r="E1506" i="16"/>
  <c r="E1507" i="16"/>
  <c r="E1508" i="16"/>
  <c r="E1509" i="16"/>
  <c r="E1510" i="16"/>
  <c r="E1511" i="16"/>
  <c r="E1512" i="16"/>
  <c r="E1513" i="16"/>
  <c r="E1514" i="16"/>
  <c r="E1515" i="16"/>
  <c r="E1516" i="16"/>
  <c r="E1517" i="16"/>
  <c r="E1518" i="16"/>
  <c r="E1519" i="16"/>
  <c r="E1520" i="16"/>
  <c r="E1521" i="16"/>
  <c r="E1522" i="16"/>
  <c r="E1523" i="16"/>
  <c r="E1524" i="16"/>
  <c r="E1525" i="16"/>
  <c r="E1526" i="16"/>
  <c r="E1527" i="16"/>
  <c r="E1528" i="16"/>
  <c r="E1529" i="16"/>
  <c r="E1530" i="16"/>
  <c r="E1531" i="16"/>
  <c r="E1532" i="16"/>
  <c r="E1533" i="16"/>
  <c r="E1534" i="16"/>
  <c r="E1535" i="16"/>
  <c r="E1536" i="16"/>
  <c r="E1537" i="16"/>
  <c r="E1538" i="16"/>
  <c r="E1539" i="16"/>
  <c r="E1540" i="16"/>
  <c r="E1541" i="16"/>
  <c r="E1542" i="16"/>
  <c r="E1543" i="16"/>
  <c r="E1544" i="16"/>
  <c r="E1545" i="16"/>
  <c r="E1546" i="16"/>
  <c r="E1547" i="16"/>
  <c r="E1548" i="16"/>
  <c r="E1549" i="16"/>
  <c r="E1550" i="16"/>
  <c r="E1551" i="16"/>
  <c r="E1552" i="16"/>
  <c r="E1553" i="16"/>
  <c r="E1554" i="16"/>
  <c r="E1555" i="16"/>
  <c r="E1556" i="16"/>
  <c r="E1557" i="16"/>
  <c r="E1558" i="16"/>
  <c r="E1559" i="16"/>
  <c r="E1560" i="16"/>
  <c r="E1561" i="16"/>
  <c r="E1562" i="16"/>
  <c r="E1563" i="16"/>
  <c r="E1564" i="16"/>
  <c r="E1565" i="16"/>
  <c r="E1566" i="16"/>
  <c r="E1567" i="16"/>
  <c r="E1568" i="16"/>
  <c r="E1569" i="16"/>
  <c r="E1570" i="16"/>
  <c r="E1571" i="16"/>
  <c r="E1572" i="16"/>
  <c r="E1573" i="16"/>
  <c r="E1574" i="16"/>
  <c r="E1575" i="16"/>
  <c r="E1576" i="16"/>
  <c r="E1577" i="16"/>
  <c r="E1578" i="16"/>
  <c r="E1579" i="16"/>
  <c r="E1580" i="16"/>
  <c r="E1581" i="16"/>
  <c r="E1582" i="16"/>
  <c r="E1583" i="16"/>
  <c r="E1584" i="16"/>
  <c r="E1585" i="16"/>
  <c r="E1586" i="16"/>
  <c r="E1587" i="16"/>
  <c r="E1588" i="16"/>
  <c r="E1589" i="16"/>
  <c r="E1590" i="16"/>
  <c r="E1591" i="16"/>
  <c r="E1592" i="16"/>
  <c r="E1593" i="16"/>
  <c r="E1594" i="16"/>
  <c r="E1595" i="16"/>
  <c r="E1596" i="16"/>
  <c r="E1597" i="16"/>
  <c r="E1598" i="16"/>
  <c r="E1599" i="16"/>
  <c r="E1600" i="16"/>
  <c r="E1601" i="16"/>
  <c r="E1602" i="16"/>
  <c r="E1603" i="16"/>
  <c r="E1604" i="16"/>
  <c r="E1605" i="16"/>
  <c r="E1606" i="16"/>
  <c r="E1607" i="16"/>
  <c r="E1608" i="16"/>
  <c r="E1609" i="16"/>
  <c r="E1610" i="16"/>
  <c r="E1611" i="16"/>
  <c r="E1612" i="16"/>
  <c r="E1613" i="16"/>
  <c r="E1614" i="16"/>
  <c r="E1615" i="16"/>
  <c r="E1616" i="16"/>
  <c r="E1617" i="16"/>
  <c r="E1618" i="16"/>
  <c r="E1619" i="16"/>
  <c r="E1620" i="16"/>
  <c r="E1621" i="16"/>
  <c r="E1622" i="16"/>
  <c r="E1623" i="16"/>
  <c r="E1624" i="16"/>
  <c r="E1625" i="16"/>
  <c r="E1626" i="16"/>
  <c r="E1627" i="16"/>
  <c r="E1628" i="16"/>
  <c r="E1629" i="16"/>
  <c r="E1630" i="16"/>
  <c r="E1631" i="16"/>
  <c r="E1632" i="16"/>
  <c r="E1633" i="16"/>
  <c r="E1634" i="16"/>
  <c r="E1635" i="16"/>
  <c r="E1636" i="16"/>
  <c r="E1637" i="16"/>
  <c r="E1638" i="16"/>
  <c r="E1639" i="16"/>
  <c r="E1640" i="16"/>
  <c r="E1641" i="16"/>
  <c r="E1642" i="16"/>
  <c r="E1643" i="16"/>
  <c r="E1644" i="16"/>
  <c r="E1645" i="16"/>
  <c r="E1646" i="16"/>
  <c r="E1647" i="16"/>
  <c r="E1648" i="16"/>
  <c r="E1649" i="16"/>
  <c r="E1650" i="16"/>
  <c r="E1651" i="16"/>
  <c r="E1652" i="16"/>
  <c r="E1653" i="16"/>
  <c r="E1654" i="16"/>
  <c r="E1655" i="16"/>
  <c r="E1656" i="16"/>
  <c r="E1657" i="16"/>
  <c r="E1658" i="16"/>
  <c r="E1659" i="16"/>
  <c r="E1660" i="16"/>
  <c r="E1661" i="16"/>
  <c r="E1662" i="16"/>
  <c r="E1663" i="16"/>
  <c r="E1664" i="16"/>
  <c r="E1665" i="16"/>
  <c r="E1666" i="16"/>
  <c r="E1667" i="16"/>
  <c r="E1668" i="16"/>
  <c r="E1669" i="16"/>
  <c r="E1670" i="16"/>
  <c r="E1671" i="16"/>
  <c r="E1672" i="16"/>
  <c r="E1673" i="16"/>
  <c r="E1674" i="16"/>
  <c r="E1675" i="16"/>
  <c r="E1676" i="16"/>
  <c r="E1677" i="16"/>
  <c r="E1678" i="16"/>
  <c r="E1679" i="16"/>
  <c r="E1680" i="16"/>
  <c r="E1681" i="16"/>
  <c r="E1682" i="16"/>
  <c r="E1683" i="16"/>
  <c r="E1684" i="16"/>
  <c r="E1685" i="16"/>
  <c r="E1686" i="16"/>
  <c r="E1687" i="16"/>
  <c r="E1688" i="16"/>
  <c r="E1689" i="16"/>
  <c r="E1690" i="16"/>
  <c r="E1691" i="16"/>
  <c r="E1692" i="16"/>
  <c r="E1693" i="16"/>
  <c r="E1694" i="16"/>
  <c r="E1695" i="16"/>
  <c r="E1696" i="16"/>
  <c r="E1697" i="16"/>
  <c r="E1698" i="16"/>
  <c r="E1699" i="16"/>
  <c r="E1700" i="16"/>
  <c r="E1701" i="16"/>
  <c r="E1702" i="16"/>
  <c r="E1703" i="16"/>
  <c r="E1704" i="16"/>
  <c r="E1705" i="16"/>
  <c r="E1706" i="16"/>
  <c r="E1707" i="16"/>
  <c r="E1708" i="16"/>
  <c r="E1709" i="16"/>
  <c r="E1710" i="16"/>
  <c r="E1711" i="16"/>
  <c r="E1712" i="16"/>
  <c r="E1713" i="16"/>
  <c r="E1714" i="16"/>
  <c r="E1715" i="16"/>
  <c r="E1716" i="16"/>
  <c r="E1717" i="16"/>
  <c r="E1718" i="16"/>
  <c r="E1719" i="16"/>
  <c r="E1720" i="16"/>
  <c r="E1721" i="16"/>
  <c r="E1722" i="16"/>
  <c r="E1723" i="16"/>
  <c r="E1724" i="16"/>
  <c r="E1725" i="16"/>
  <c r="E1726" i="16"/>
  <c r="E1727" i="16"/>
  <c r="E1728" i="16"/>
  <c r="E1729" i="16"/>
  <c r="E1730" i="16"/>
  <c r="E1731" i="16"/>
  <c r="E1732" i="16"/>
  <c r="E1733" i="16"/>
  <c r="E1734" i="16"/>
  <c r="E1735" i="16"/>
  <c r="E1736" i="16"/>
  <c r="E1737" i="16"/>
  <c r="E1738" i="16"/>
  <c r="E1739" i="16"/>
  <c r="E1740" i="16"/>
  <c r="E1741" i="16"/>
  <c r="E1742" i="16"/>
  <c r="E1743" i="16"/>
  <c r="E1744" i="16"/>
  <c r="E1745" i="16"/>
  <c r="E1746" i="16"/>
  <c r="E1747" i="16"/>
  <c r="E1748" i="16"/>
  <c r="E1749" i="16"/>
  <c r="E1750" i="16"/>
  <c r="E1751" i="16"/>
  <c r="E1752" i="16"/>
  <c r="E1753" i="16"/>
  <c r="E1754" i="16"/>
  <c r="E1755" i="16"/>
  <c r="E1756" i="16"/>
  <c r="E1757" i="16"/>
  <c r="E1758" i="16"/>
  <c r="E1759" i="16"/>
  <c r="E1760" i="16"/>
  <c r="E1761" i="16"/>
  <c r="E1762" i="16"/>
  <c r="E1763" i="16"/>
  <c r="E1764" i="16"/>
  <c r="E1765" i="16"/>
  <c r="E1766" i="16"/>
  <c r="E1767" i="16"/>
  <c r="E1768" i="16"/>
  <c r="E1769" i="16"/>
  <c r="E1770" i="16"/>
  <c r="E1771" i="16"/>
  <c r="E1772" i="16"/>
  <c r="E1773" i="16"/>
  <c r="E1774" i="16"/>
  <c r="E1775" i="16"/>
  <c r="E1776" i="16"/>
  <c r="E1777" i="16"/>
  <c r="E1778" i="16"/>
  <c r="E1779" i="16"/>
  <c r="E1780" i="16"/>
  <c r="E1781" i="16"/>
  <c r="E1782" i="16"/>
  <c r="E1783" i="16"/>
  <c r="E1784" i="16"/>
  <c r="E1785" i="16"/>
  <c r="E1786" i="16"/>
  <c r="E1787" i="16"/>
  <c r="E1788" i="16"/>
  <c r="E1789" i="16"/>
  <c r="E1790" i="16"/>
  <c r="E1791" i="16"/>
  <c r="E1792" i="16"/>
  <c r="E1793" i="16"/>
  <c r="E1794" i="16"/>
  <c r="E1795" i="16"/>
  <c r="E1796" i="16"/>
  <c r="E1797" i="16"/>
  <c r="E1798" i="16"/>
  <c r="E1799" i="16"/>
  <c r="E1800" i="16"/>
  <c r="E1801" i="16"/>
  <c r="E1802" i="16"/>
  <c r="E1803" i="16"/>
  <c r="E1804" i="16"/>
  <c r="E1805" i="16"/>
  <c r="E1806" i="16"/>
  <c r="E1807" i="16"/>
  <c r="E1808" i="16"/>
  <c r="E1809" i="16"/>
  <c r="E1810" i="16"/>
  <c r="E1811" i="16"/>
  <c r="E1812" i="16"/>
  <c r="E1813" i="16"/>
  <c r="E1814" i="16"/>
  <c r="E1815" i="16"/>
  <c r="E1816" i="16"/>
  <c r="E1817" i="16"/>
  <c r="E1818" i="16"/>
  <c r="E1819" i="16"/>
  <c r="E1820" i="16"/>
  <c r="E1821" i="16"/>
  <c r="E1822" i="16"/>
  <c r="E1823" i="16"/>
  <c r="E1824" i="16"/>
  <c r="E1825" i="16"/>
  <c r="E1826" i="16"/>
  <c r="E1827" i="16"/>
  <c r="E1828" i="16"/>
  <c r="E1829" i="16"/>
  <c r="E1830" i="16"/>
  <c r="E1831" i="16"/>
  <c r="E1832" i="16"/>
  <c r="E1833" i="16"/>
  <c r="E1834" i="16"/>
  <c r="E1835" i="16"/>
  <c r="E1836" i="16"/>
  <c r="E1837" i="16"/>
  <c r="E1838" i="16"/>
  <c r="E1839" i="16"/>
  <c r="E1840" i="16"/>
  <c r="E1841" i="16"/>
  <c r="E1842" i="16"/>
  <c r="E1843" i="16"/>
  <c r="E1844" i="16"/>
  <c r="E1845" i="16"/>
  <c r="E1846" i="16"/>
  <c r="E1847" i="16"/>
  <c r="E1848" i="16"/>
  <c r="E1849" i="16"/>
  <c r="E1850" i="16"/>
  <c r="E1851" i="16"/>
  <c r="E1852" i="16"/>
  <c r="E1853" i="16"/>
  <c r="E1854" i="16"/>
  <c r="E1855" i="16"/>
  <c r="E1856" i="16"/>
  <c r="E1857" i="16"/>
  <c r="E1858" i="16"/>
  <c r="E1859" i="16"/>
  <c r="E1860" i="16"/>
  <c r="E1861" i="16"/>
  <c r="E1862" i="16"/>
  <c r="E1863" i="16"/>
  <c r="E1864" i="16"/>
  <c r="E1865" i="16"/>
  <c r="E1866" i="16"/>
  <c r="E1867" i="16"/>
  <c r="E1868" i="16"/>
  <c r="E1869" i="16"/>
  <c r="E1870" i="16"/>
  <c r="E1871" i="16"/>
  <c r="E1872" i="16"/>
  <c r="E1873" i="16"/>
  <c r="E1874" i="16"/>
  <c r="E1875" i="16"/>
  <c r="E1876" i="16"/>
  <c r="E1877" i="16"/>
  <c r="E1878" i="16"/>
  <c r="E1879" i="16"/>
  <c r="E1880" i="16"/>
  <c r="E1881" i="16"/>
  <c r="E1882" i="16"/>
  <c r="E1883" i="16"/>
  <c r="E1884" i="16"/>
  <c r="E1885" i="16"/>
  <c r="E1886" i="16"/>
  <c r="E1887" i="16"/>
  <c r="E1888" i="16"/>
  <c r="E1889" i="16"/>
  <c r="E1890" i="16"/>
  <c r="E1891" i="16"/>
  <c r="E1892" i="16"/>
  <c r="E1893" i="16"/>
  <c r="E1894" i="16"/>
  <c r="E1895" i="16"/>
  <c r="E1896" i="16"/>
  <c r="E1897" i="16"/>
  <c r="E1898" i="16"/>
  <c r="E1899" i="16"/>
  <c r="E1900" i="16"/>
  <c r="E1901" i="16"/>
  <c r="E1902" i="16"/>
  <c r="E1903" i="16"/>
  <c r="E1904" i="16"/>
  <c r="E1905" i="16"/>
  <c r="E1906" i="16"/>
  <c r="E1907" i="16"/>
  <c r="E1908" i="16"/>
  <c r="E1909" i="16"/>
  <c r="E1910" i="16"/>
  <c r="E1911" i="16"/>
  <c r="E1912" i="16"/>
  <c r="E1913" i="16"/>
  <c r="E1914" i="16"/>
  <c r="E1915" i="16"/>
  <c r="E1916" i="16"/>
  <c r="E1917" i="16"/>
  <c r="E1918" i="16"/>
  <c r="E1919" i="16"/>
  <c r="E1920" i="16"/>
  <c r="E1921" i="16"/>
  <c r="E1922" i="16"/>
  <c r="E1923" i="16"/>
  <c r="E1924" i="16"/>
  <c r="E1925" i="16"/>
  <c r="E1926" i="16"/>
  <c r="E1927" i="16"/>
  <c r="E1928" i="16"/>
  <c r="E1929" i="16"/>
  <c r="E1930" i="16"/>
  <c r="E1931" i="16"/>
  <c r="E1932" i="16"/>
  <c r="E1933" i="16"/>
  <c r="E1934" i="16"/>
  <c r="E1935" i="16"/>
  <c r="E1936" i="16"/>
  <c r="E1937" i="16"/>
  <c r="E1938" i="16"/>
  <c r="E1939" i="16"/>
  <c r="E1940" i="16"/>
  <c r="E1941" i="16"/>
  <c r="E1942" i="16"/>
  <c r="E1943" i="16"/>
  <c r="E1944" i="16"/>
  <c r="E1945" i="16"/>
  <c r="E1946" i="16"/>
  <c r="E1947" i="16"/>
  <c r="E1948" i="16"/>
  <c r="E1949" i="16"/>
  <c r="E1950" i="16"/>
  <c r="E1951" i="16"/>
  <c r="E1952" i="16"/>
  <c r="E1953" i="16"/>
  <c r="E1954" i="16"/>
  <c r="E1955" i="16"/>
  <c r="E1956" i="16"/>
  <c r="E1957" i="16"/>
  <c r="E1958" i="16"/>
  <c r="E1959" i="16"/>
  <c r="E1960" i="16"/>
  <c r="E1961" i="16"/>
  <c r="E1962" i="16"/>
  <c r="E1963" i="16"/>
  <c r="E1964" i="16"/>
  <c r="E1965" i="16"/>
  <c r="E1966" i="16"/>
  <c r="E1967" i="16"/>
  <c r="E1968" i="16"/>
  <c r="E1969" i="16"/>
  <c r="E1970" i="16"/>
  <c r="E1971" i="16"/>
  <c r="E1972" i="16"/>
  <c r="E1973" i="16"/>
  <c r="E1974" i="16"/>
  <c r="E1975" i="16"/>
  <c r="E1976" i="16"/>
  <c r="E1977" i="16"/>
  <c r="E1978" i="16"/>
  <c r="E1979" i="16"/>
  <c r="E1980" i="16"/>
  <c r="E1981" i="16"/>
  <c r="E1982" i="16"/>
  <c r="E1983" i="16"/>
  <c r="E1984" i="16"/>
  <c r="E1985" i="16"/>
  <c r="E1986" i="16"/>
  <c r="E1987" i="16"/>
  <c r="E1988" i="16"/>
  <c r="E1989" i="16"/>
  <c r="E1990" i="16"/>
  <c r="E1991" i="16"/>
  <c r="E1992" i="16"/>
  <c r="E1993" i="16"/>
  <c r="E1994" i="16"/>
  <c r="E1995" i="16"/>
  <c r="E1996" i="16"/>
  <c r="E1997" i="16"/>
  <c r="E1998" i="16"/>
  <c r="E1999" i="16"/>
  <c r="E2000" i="16"/>
  <c r="E2001" i="16"/>
  <c r="E2002" i="16"/>
  <c r="E2003" i="16"/>
  <c r="E2004" i="16"/>
  <c r="E2005" i="16"/>
  <c r="E2006" i="16"/>
  <c r="E2007" i="16"/>
  <c r="E2008" i="16"/>
  <c r="E2009" i="16"/>
  <c r="E2010" i="16"/>
  <c r="E2011" i="16"/>
  <c r="E2012" i="16"/>
  <c r="E2013" i="16"/>
  <c r="E2014" i="16"/>
  <c r="E2015" i="16"/>
  <c r="E2016" i="16"/>
  <c r="E2017" i="16"/>
  <c r="E2018" i="16"/>
  <c r="E2019" i="16"/>
  <c r="E2020" i="16"/>
  <c r="E2021" i="16"/>
  <c r="E2022" i="16"/>
  <c r="E2023" i="16"/>
  <c r="E2024" i="16"/>
  <c r="E2025" i="16"/>
  <c r="E2026" i="16"/>
  <c r="E2027" i="16"/>
  <c r="E2028" i="16"/>
  <c r="E2029" i="16"/>
  <c r="E2030" i="16"/>
  <c r="E2031" i="16"/>
  <c r="E2032" i="16"/>
  <c r="E2033" i="16"/>
  <c r="E2034" i="16"/>
  <c r="E2035" i="16"/>
  <c r="E2036" i="16"/>
  <c r="E2037" i="16"/>
  <c r="E2038" i="16"/>
  <c r="E2039" i="16"/>
  <c r="E2040" i="16"/>
  <c r="E2041" i="16"/>
  <c r="E2042" i="16"/>
  <c r="E2043" i="16"/>
  <c r="E2044" i="16"/>
  <c r="E2045" i="16"/>
  <c r="E2046" i="16"/>
  <c r="E2047" i="16"/>
  <c r="E2048" i="16"/>
  <c r="E2049" i="16"/>
  <c r="E2050" i="16"/>
  <c r="E2051" i="16"/>
  <c r="E2052" i="16"/>
  <c r="E2053" i="16"/>
  <c r="E2054" i="16"/>
  <c r="E2055" i="16"/>
  <c r="E2056" i="16"/>
  <c r="E2057" i="16"/>
  <c r="E2058" i="16"/>
  <c r="E2059" i="16"/>
  <c r="E2060" i="16"/>
  <c r="E2061" i="16"/>
  <c r="E2062" i="16"/>
  <c r="E2063" i="16"/>
  <c r="E2064" i="16"/>
  <c r="E2065" i="16"/>
  <c r="E2066" i="16"/>
  <c r="E2067" i="16"/>
  <c r="E2068" i="16"/>
  <c r="E2069" i="16"/>
  <c r="E2070" i="16"/>
  <c r="E2071" i="16"/>
  <c r="E2072" i="16"/>
  <c r="E2073" i="16"/>
  <c r="E2074" i="16"/>
  <c r="E2075" i="16"/>
  <c r="E2076" i="16"/>
  <c r="E2077" i="16"/>
  <c r="E2078" i="16"/>
  <c r="E2079" i="16"/>
  <c r="E2080" i="16"/>
  <c r="E2081" i="16"/>
  <c r="E2082" i="16"/>
  <c r="E2083" i="16"/>
  <c r="E2084" i="16"/>
  <c r="E2085" i="16"/>
  <c r="E2086" i="16"/>
  <c r="E2087" i="16"/>
  <c r="E2088" i="16"/>
  <c r="E2089" i="16"/>
  <c r="E2090" i="16"/>
  <c r="E2091" i="16"/>
  <c r="E2092" i="16"/>
  <c r="E2093" i="16"/>
  <c r="E2094" i="16"/>
  <c r="E2095" i="16"/>
  <c r="E2096" i="16"/>
  <c r="E2097" i="16"/>
  <c r="E2098" i="16"/>
  <c r="E2099" i="16"/>
  <c r="E2100" i="16"/>
  <c r="E2101" i="16"/>
  <c r="E2102" i="16"/>
  <c r="E2103" i="16"/>
  <c r="E2104" i="16"/>
  <c r="E2105" i="16"/>
  <c r="E2106" i="16"/>
  <c r="E2107" i="16"/>
  <c r="E2108" i="16"/>
  <c r="E2109" i="16"/>
  <c r="E2110" i="16"/>
  <c r="E2111" i="16"/>
  <c r="E2112" i="16"/>
  <c r="E2113" i="16"/>
  <c r="E2114" i="16"/>
  <c r="E2115" i="16"/>
  <c r="E2116" i="16"/>
  <c r="E2117" i="16"/>
  <c r="E2118" i="16"/>
  <c r="E2119" i="16"/>
  <c r="E2120" i="16"/>
  <c r="E2121" i="16"/>
  <c r="E2122" i="16"/>
  <c r="E2123" i="16"/>
  <c r="E2124" i="16"/>
  <c r="E2125" i="16"/>
  <c r="E2126" i="16"/>
  <c r="E2127" i="16"/>
  <c r="E2128" i="16"/>
  <c r="E2129" i="16"/>
  <c r="E2130" i="16"/>
  <c r="E2131" i="16"/>
  <c r="E2132" i="16"/>
  <c r="E2133" i="16"/>
  <c r="E2134" i="16"/>
  <c r="E2135" i="16"/>
  <c r="E2136" i="16"/>
  <c r="E2137" i="16"/>
  <c r="E2138" i="16"/>
  <c r="E2139" i="16"/>
  <c r="E2140" i="16"/>
  <c r="E2141" i="16"/>
  <c r="E2142" i="16"/>
  <c r="E2143" i="16"/>
  <c r="E2144" i="16"/>
  <c r="E2145" i="16"/>
  <c r="E2146" i="16"/>
  <c r="E2147" i="16"/>
  <c r="E2148" i="16"/>
  <c r="E2149" i="16"/>
  <c r="E2150" i="16"/>
  <c r="E2151" i="16"/>
  <c r="E2152" i="16"/>
  <c r="E2153" i="16"/>
  <c r="E2154" i="16"/>
  <c r="E2155" i="16"/>
  <c r="E2156" i="16"/>
  <c r="E2157" i="16"/>
  <c r="E2158" i="16"/>
  <c r="E2159" i="16"/>
  <c r="E2160" i="16"/>
  <c r="E2161" i="16"/>
  <c r="E2162" i="16"/>
  <c r="E2163" i="16"/>
  <c r="E2164" i="16"/>
  <c r="E2165" i="16"/>
  <c r="E2166" i="16"/>
  <c r="E2167" i="16"/>
  <c r="E2168" i="16"/>
  <c r="E2169" i="16"/>
  <c r="E2170" i="16"/>
  <c r="E2171" i="16"/>
  <c r="E2172" i="16"/>
  <c r="E2173" i="16"/>
  <c r="E2174" i="16"/>
  <c r="E2175" i="16"/>
  <c r="E2176" i="16"/>
  <c r="E2177" i="16"/>
  <c r="E2178" i="16"/>
  <c r="E2179" i="16"/>
  <c r="E2180" i="16"/>
  <c r="E2181" i="16"/>
  <c r="E2182" i="16"/>
  <c r="E2183" i="16"/>
  <c r="E2184" i="16"/>
  <c r="E2185" i="16"/>
  <c r="E2186" i="16"/>
  <c r="E2187" i="16"/>
  <c r="E2188" i="16"/>
  <c r="E2189" i="16"/>
  <c r="E2190" i="16"/>
  <c r="E2191" i="16"/>
  <c r="E2192" i="16"/>
  <c r="E2193" i="16"/>
  <c r="E2194" i="16"/>
  <c r="E2195" i="16"/>
  <c r="E2196" i="16"/>
  <c r="E2197" i="16"/>
  <c r="E2198" i="16"/>
  <c r="E2199" i="16"/>
  <c r="E2200" i="16"/>
  <c r="E2201" i="16"/>
  <c r="E2202" i="16"/>
  <c r="E2203" i="16"/>
  <c r="E2204" i="16"/>
  <c r="E2205" i="16"/>
  <c r="E2206" i="16"/>
  <c r="E2207" i="16"/>
  <c r="E2208" i="16"/>
  <c r="E2209" i="16"/>
  <c r="E2210" i="16"/>
  <c r="E2211" i="16"/>
  <c r="E2212" i="16"/>
  <c r="E2213" i="16"/>
  <c r="E2214" i="16"/>
  <c r="E2215" i="16"/>
  <c r="E2216" i="16"/>
  <c r="E2217" i="16"/>
  <c r="E2218" i="16"/>
  <c r="E2219" i="16"/>
  <c r="E2220" i="16"/>
  <c r="E2221" i="16"/>
  <c r="E2222" i="16"/>
  <c r="E2223" i="16"/>
  <c r="E2224" i="16"/>
  <c r="E2225" i="16"/>
  <c r="E2226" i="16"/>
  <c r="E2227" i="16"/>
  <c r="E2228" i="16"/>
  <c r="E2229" i="16"/>
  <c r="E2230" i="16"/>
  <c r="E2231" i="16"/>
  <c r="E2232" i="16"/>
  <c r="E2233" i="16"/>
  <c r="E2234" i="16"/>
  <c r="E2235" i="16"/>
  <c r="E2236" i="16"/>
  <c r="E2237" i="16"/>
  <c r="E2238" i="16"/>
  <c r="E2239" i="16"/>
  <c r="E2240" i="16"/>
  <c r="E2241" i="16"/>
  <c r="E2242" i="16"/>
  <c r="E2243" i="16"/>
  <c r="E2244" i="16"/>
  <c r="E2245" i="16"/>
  <c r="E2246" i="16"/>
  <c r="E2247" i="16"/>
  <c r="E2248" i="16"/>
  <c r="E2249" i="16"/>
  <c r="E2250" i="16"/>
  <c r="E2251" i="16"/>
  <c r="E2252" i="16"/>
  <c r="E2253" i="16"/>
  <c r="E2254" i="16"/>
  <c r="E2255" i="16"/>
  <c r="E2256" i="16"/>
  <c r="E2257" i="16"/>
  <c r="E2258" i="16"/>
  <c r="E2259" i="16"/>
  <c r="E2260" i="16"/>
  <c r="E2261" i="16"/>
  <c r="E2262" i="16"/>
  <c r="E2263" i="16"/>
  <c r="E2264" i="16"/>
  <c r="E2265" i="16"/>
  <c r="E2266" i="16"/>
  <c r="E2267" i="16"/>
  <c r="E2268" i="16"/>
  <c r="E2269" i="16"/>
  <c r="E2270" i="16"/>
  <c r="E2271" i="16"/>
  <c r="E2272" i="16"/>
  <c r="E2273" i="16"/>
  <c r="E2274" i="16"/>
  <c r="E2275" i="16"/>
  <c r="E2276" i="16"/>
  <c r="E2277" i="16"/>
  <c r="E2278" i="16"/>
  <c r="E2279" i="16"/>
  <c r="E2280" i="16"/>
  <c r="E2281" i="16"/>
  <c r="E2282" i="16"/>
  <c r="E2283" i="16"/>
  <c r="E2284" i="16"/>
  <c r="E2285" i="16"/>
  <c r="E2286" i="16"/>
  <c r="E2287" i="16"/>
  <c r="E2288" i="16"/>
  <c r="E2289" i="16"/>
  <c r="E2290" i="16"/>
  <c r="E2291" i="16"/>
  <c r="E2292" i="16"/>
  <c r="E2293" i="16"/>
  <c r="E2294" i="16"/>
  <c r="E2295" i="16"/>
  <c r="E2296" i="16"/>
  <c r="E2297" i="16"/>
  <c r="E2298" i="16"/>
  <c r="E2299" i="16"/>
  <c r="E2300" i="16"/>
  <c r="E2301" i="16"/>
  <c r="E2302" i="16"/>
  <c r="E2303" i="16"/>
  <c r="E2304" i="16"/>
  <c r="E2305" i="16"/>
  <c r="E2306" i="16"/>
  <c r="E2307" i="16"/>
  <c r="E2308" i="16"/>
  <c r="E2309" i="16"/>
  <c r="E2310" i="16"/>
  <c r="E2311" i="16"/>
  <c r="E2312" i="16"/>
  <c r="E2313" i="16"/>
  <c r="E2314" i="16"/>
  <c r="E2315" i="16"/>
  <c r="E2316" i="16"/>
  <c r="E2317" i="16"/>
  <c r="E2318" i="16"/>
  <c r="E2319" i="16"/>
  <c r="E2320" i="16"/>
  <c r="E2321" i="16"/>
  <c r="E2322" i="16"/>
  <c r="E2323" i="16"/>
  <c r="E2324" i="16"/>
  <c r="E2325" i="16"/>
  <c r="E2326" i="16"/>
  <c r="E2327" i="16"/>
  <c r="E2328" i="16"/>
  <c r="E2329" i="16"/>
  <c r="E2330" i="16"/>
  <c r="E2331" i="16"/>
  <c r="E2332" i="16"/>
  <c r="E2333" i="16"/>
  <c r="E2334" i="16"/>
  <c r="E2335" i="16"/>
  <c r="E2336" i="16"/>
  <c r="E2337" i="16"/>
  <c r="E2338" i="16"/>
  <c r="E2339" i="16"/>
  <c r="E2340" i="16"/>
  <c r="E2341" i="16"/>
  <c r="E2342" i="16"/>
  <c r="E2343" i="16"/>
  <c r="E2344" i="16"/>
  <c r="E2345" i="16"/>
  <c r="E2346" i="16"/>
  <c r="E2347" i="16"/>
  <c r="E2348" i="16"/>
  <c r="E2349" i="16"/>
  <c r="E2350" i="16"/>
  <c r="E2351" i="16"/>
  <c r="E2352" i="16"/>
  <c r="E2353" i="16"/>
  <c r="E2354" i="16"/>
  <c r="E2355" i="16"/>
  <c r="E2356" i="16"/>
  <c r="E2357" i="16"/>
  <c r="E2358" i="16"/>
  <c r="E2359" i="16"/>
  <c r="E2360" i="16"/>
  <c r="E2361" i="16"/>
  <c r="E2362" i="16"/>
  <c r="E2363" i="16"/>
  <c r="E2364" i="16"/>
  <c r="E2365" i="16"/>
  <c r="E2366" i="16"/>
  <c r="E2367" i="16"/>
  <c r="E2368" i="16"/>
  <c r="E2369" i="16"/>
  <c r="E2370" i="16"/>
  <c r="E2371" i="16"/>
  <c r="E2372" i="16"/>
  <c r="E2373" i="16"/>
  <c r="E2374" i="16"/>
  <c r="E2375" i="16"/>
  <c r="E2376" i="16"/>
  <c r="E2377" i="16"/>
  <c r="E2378" i="16"/>
  <c r="E2379" i="16"/>
  <c r="E2380" i="16"/>
  <c r="E2381" i="16"/>
  <c r="E2382" i="16"/>
  <c r="E2383" i="16"/>
  <c r="E2384" i="16"/>
  <c r="E2385" i="16"/>
  <c r="E2386" i="16"/>
  <c r="E2387" i="16"/>
  <c r="E2388" i="16"/>
  <c r="E2389" i="16"/>
  <c r="E2390" i="16"/>
  <c r="E2391" i="16"/>
  <c r="E2392" i="16"/>
  <c r="E2393" i="16"/>
  <c r="E2394" i="16"/>
  <c r="E2395" i="16"/>
  <c r="E2396" i="16"/>
  <c r="E2397" i="16"/>
  <c r="E2398" i="16"/>
  <c r="E2399" i="16"/>
  <c r="E2400" i="16"/>
  <c r="E2401" i="16"/>
  <c r="E2402" i="16"/>
  <c r="E2403" i="16"/>
  <c r="E2404" i="16"/>
  <c r="E2405" i="16"/>
  <c r="E2406" i="16"/>
  <c r="E2407" i="16"/>
  <c r="E2408" i="16"/>
  <c r="E2409" i="16"/>
  <c r="E2410" i="16"/>
  <c r="E2411" i="16"/>
  <c r="E2412" i="16"/>
  <c r="E2413" i="16"/>
  <c r="E2414" i="16"/>
  <c r="E2415" i="16"/>
  <c r="E2416" i="16"/>
  <c r="E2417" i="16"/>
  <c r="E2418" i="16"/>
  <c r="E2419" i="16"/>
  <c r="E2420" i="16"/>
  <c r="E2421" i="16"/>
  <c r="E2422" i="16"/>
  <c r="E2423" i="16"/>
  <c r="E2424" i="16"/>
  <c r="E2425" i="16"/>
  <c r="E2426" i="16"/>
  <c r="E2427" i="16"/>
  <c r="E2428" i="16"/>
  <c r="E2429" i="16"/>
  <c r="E2430" i="16"/>
  <c r="E2431" i="16"/>
  <c r="E2432" i="16"/>
  <c r="E2433" i="16"/>
  <c r="E2434" i="16"/>
  <c r="E2435" i="16"/>
  <c r="E2436" i="16"/>
  <c r="E2437" i="16"/>
  <c r="E2438" i="16"/>
  <c r="E2439" i="16"/>
  <c r="E2440" i="16"/>
  <c r="E2441" i="16"/>
  <c r="E2442" i="16"/>
  <c r="E2443" i="16"/>
  <c r="E2444" i="16"/>
  <c r="E2445" i="16"/>
  <c r="E2446" i="16"/>
  <c r="E2447" i="16"/>
  <c r="E2448" i="16"/>
  <c r="E2449" i="16"/>
  <c r="E2450" i="16"/>
  <c r="E2451" i="16"/>
  <c r="E2452" i="16"/>
  <c r="E2453" i="16"/>
  <c r="E2454" i="16"/>
  <c r="E2455" i="16"/>
  <c r="E2456" i="16"/>
  <c r="E2457" i="16"/>
  <c r="E2458" i="16"/>
  <c r="E2459" i="16"/>
  <c r="E2460" i="16"/>
  <c r="E2461" i="16"/>
  <c r="E2462" i="16"/>
  <c r="E2463" i="16"/>
  <c r="E2464" i="16"/>
  <c r="E2465" i="16"/>
  <c r="E2466" i="16"/>
  <c r="E2467" i="16"/>
  <c r="E2468" i="16"/>
  <c r="E2469" i="16"/>
  <c r="E2470" i="16"/>
  <c r="E2471" i="16"/>
  <c r="E2472" i="16"/>
  <c r="E2473" i="16"/>
  <c r="E2474" i="16"/>
  <c r="E2475" i="16"/>
  <c r="E2476" i="16"/>
  <c r="E2477" i="16"/>
  <c r="E2478" i="16"/>
  <c r="E2479" i="16"/>
  <c r="E2480" i="16"/>
  <c r="E2481" i="16"/>
  <c r="E2482" i="16"/>
  <c r="E2483" i="16"/>
  <c r="E2484" i="16"/>
  <c r="E2485" i="16"/>
  <c r="E2486" i="16"/>
  <c r="E2487" i="16"/>
  <c r="E2488" i="16"/>
  <c r="E2489" i="16"/>
  <c r="E2490" i="16"/>
  <c r="E2491" i="16"/>
  <c r="E2492" i="16"/>
  <c r="E2493" i="16"/>
  <c r="E2494" i="16"/>
  <c r="E2495" i="16"/>
  <c r="E2496" i="16"/>
  <c r="E2497" i="16"/>
  <c r="E2498" i="16"/>
  <c r="E2499" i="16"/>
  <c r="E2500" i="16"/>
  <c r="E2501" i="16"/>
  <c r="E2502" i="16"/>
  <c r="E2503" i="16"/>
  <c r="E2504" i="16"/>
  <c r="E2505" i="16"/>
  <c r="E2506" i="16"/>
  <c r="E2507" i="16"/>
  <c r="E2508" i="16"/>
  <c r="E2509" i="16"/>
  <c r="E2510" i="16"/>
  <c r="E2511" i="16"/>
  <c r="E2512" i="16"/>
  <c r="E2513" i="16"/>
  <c r="E2514" i="16"/>
  <c r="E2515" i="16"/>
  <c r="E2516" i="16"/>
  <c r="E2517" i="16"/>
  <c r="E2518" i="16"/>
  <c r="E2519" i="16"/>
  <c r="E2520" i="16"/>
  <c r="E2521" i="16"/>
  <c r="E2522" i="16"/>
  <c r="E2523" i="16"/>
  <c r="E2524" i="16"/>
  <c r="E2525" i="16"/>
  <c r="E2526" i="16"/>
  <c r="E2527" i="16"/>
  <c r="E2528" i="16"/>
  <c r="E2529" i="16"/>
  <c r="E2530" i="16"/>
  <c r="E2531" i="16"/>
  <c r="E2532" i="16"/>
  <c r="E2533" i="16"/>
  <c r="E2534" i="16"/>
  <c r="E2535" i="16"/>
  <c r="E2536" i="16"/>
  <c r="E2537" i="16"/>
  <c r="E2538" i="16"/>
  <c r="E2539" i="16"/>
  <c r="E2540" i="16"/>
  <c r="E2541" i="16"/>
  <c r="E2542" i="16"/>
  <c r="E2543" i="16"/>
  <c r="E2544" i="16"/>
  <c r="E2545" i="16"/>
  <c r="E2546" i="16"/>
  <c r="E2547" i="16"/>
  <c r="E2548" i="16"/>
  <c r="E2549" i="16"/>
  <c r="E2550" i="16"/>
  <c r="E2551" i="16"/>
  <c r="E2552" i="16"/>
  <c r="E2553" i="16"/>
  <c r="E2554" i="16"/>
  <c r="E2555" i="16"/>
  <c r="E2556" i="16"/>
  <c r="E2557" i="16"/>
  <c r="E2558" i="16"/>
  <c r="E2559" i="16"/>
  <c r="E2560" i="16"/>
  <c r="E2561" i="16"/>
  <c r="E2562" i="16"/>
  <c r="E2563" i="16"/>
  <c r="E2564" i="16"/>
  <c r="E2565" i="16"/>
  <c r="E2566" i="16"/>
  <c r="E2567" i="16"/>
  <c r="E2568" i="16"/>
  <c r="E2569" i="16"/>
  <c r="E2570" i="16"/>
  <c r="E2571" i="16"/>
  <c r="E2572" i="16"/>
  <c r="E2573" i="16"/>
  <c r="E2574" i="16"/>
  <c r="E2575" i="16"/>
  <c r="E2576" i="16"/>
  <c r="E2577" i="16"/>
  <c r="E2578" i="16"/>
  <c r="E2579" i="16"/>
  <c r="E2580" i="16"/>
  <c r="E2581" i="16"/>
  <c r="E2582" i="16"/>
  <c r="E2583" i="16"/>
  <c r="E2584" i="16"/>
  <c r="E2585" i="16"/>
  <c r="E2586" i="16"/>
  <c r="E2587" i="16"/>
  <c r="E2588" i="16"/>
  <c r="E2589" i="16"/>
  <c r="E2590" i="16"/>
  <c r="E2591" i="16"/>
  <c r="E2592" i="16"/>
  <c r="E2593" i="16"/>
  <c r="E2594" i="16"/>
  <c r="E2595" i="16"/>
  <c r="E2596" i="16"/>
  <c r="E2597" i="16"/>
  <c r="E2598" i="16"/>
  <c r="E2599" i="16"/>
  <c r="E2600" i="16"/>
  <c r="E2601" i="16"/>
  <c r="E2602" i="16"/>
  <c r="E2603" i="16"/>
  <c r="E2604" i="16"/>
  <c r="E2605" i="16"/>
  <c r="E2606" i="16"/>
  <c r="E2607" i="16"/>
  <c r="E2608" i="16"/>
  <c r="E2609" i="16"/>
  <c r="E2610" i="16"/>
  <c r="E2611" i="16"/>
  <c r="E2612" i="16"/>
  <c r="E2613" i="16"/>
  <c r="E2614" i="16"/>
  <c r="E2615" i="16"/>
  <c r="E2616" i="16"/>
  <c r="E2617" i="16"/>
  <c r="E2618" i="16"/>
  <c r="E2619" i="16"/>
  <c r="E2620" i="16"/>
  <c r="E2621" i="16"/>
  <c r="E2622" i="16"/>
  <c r="E2623" i="16"/>
  <c r="E2624" i="16"/>
  <c r="E2625" i="16"/>
  <c r="E2626" i="16"/>
  <c r="E2627" i="16"/>
  <c r="E2628" i="16"/>
  <c r="E2629" i="16"/>
  <c r="E2630" i="16"/>
  <c r="E2631" i="16"/>
  <c r="E2632" i="16"/>
  <c r="E2633" i="16"/>
  <c r="E2634" i="16"/>
  <c r="E2635" i="16"/>
  <c r="E2636" i="16"/>
  <c r="E2637" i="16"/>
  <c r="E2638" i="16"/>
  <c r="E2639" i="16"/>
  <c r="E2640" i="16"/>
  <c r="E2641" i="16"/>
  <c r="E2642" i="16"/>
  <c r="E2643" i="16"/>
  <c r="E2644" i="16"/>
  <c r="E2645" i="16"/>
  <c r="E2646" i="16"/>
  <c r="E2647" i="16"/>
  <c r="E2648" i="16"/>
  <c r="E2649" i="16"/>
  <c r="E2650" i="16"/>
  <c r="E2651" i="16"/>
  <c r="E2652" i="16"/>
  <c r="E2653" i="16"/>
  <c r="E2654" i="16"/>
  <c r="E2655" i="16"/>
  <c r="E2656" i="16"/>
  <c r="E2657" i="16"/>
  <c r="E2658" i="16"/>
  <c r="E2659" i="16"/>
  <c r="E2660" i="16"/>
  <c r="E2661" i="16"/>
  <c r="E2662" i="16"/>
  <c r="E2663" i="16"/>
  <c r="E2664" i="16"/>
  <c r="E2665" i="16"/>
  <c r="E2666" i="16"/>
  <c r="E2667" i="16"/>
  <c r="E2668" i="16"/>
  <c r="E2669" i="16"/>
  <c r="E2670" i="16"/>
  <c r="E2671" i="16"/>
  <c r="E2672" i="16"/>
  <c r="E2673" i="16"/>
  <c r="E2674" i="16"/>
  <c r="E2675" i="16"/>
  <c r="E2676" i="16"/>
  <c r="E2677" i="16"/>
  <c r="E2678" i="16"/>
  <c r="E2679" i="16"/>
  <c r="E2680" i="16"/>
  <c r="E2681" i="16"/>
  <c r="E2682" i="16"/>
  <c r="E2683" i="16"/>
  <c r="E2684" i="16"/>
  <c r="E2685" i="16"/>
  <c r="E2686" i="16"/>
  <c r="E2687" i="16"/>
  <c r="E2688" i="16"/>
  <c r="E2689" i="16"/>
  <c r="E2690" i="16"/>
  <c r="E2691" i="16"/>
  <c r="E2692" i="16"/>
  <c r="E2693" i="16"/>
  <c r="E2694" i="16"/>
  <c r="E2695" i="16"/>
  <c r="E2696" i="16"/>
  <c r="E2697" i="16"/>
  <c r="E2698" i="16"/>
  <c r="E2699" i="16"/>
  <c r="E2700" i="16"/>
  <c r="E2701" i="16"/>
  <c r="E2702" i="16"/>
  <c r="E2703" i="16"/>
  <c r="E2704" i="16"/>
  <c r="E2705" i="16"/>
  <c r="E2706" i="16"/>
  <c r="E2707" i="16"/>
  <c r="E2708" i="16"/>
  <c r="E2709" i="16"/>
  <c r="E2710" i="16"/>
  <c r="E2711" i="16"/>
  <c r="E2712" i="16"/>
  <c r="E2713" i="16"/>
  <c r="E2714" i="16"/>
  <c r="E2715" i="16"/>
  <c r="E2716" i="16"/>
  <c r="E2717" i="16"/>
  <c r="E2718" i="16"/>
  <c r="E2719" i="16"/>
  <c r="E2720" i="16"/>
  <c r="E2721" i="16"/>
  <c r="E2722" i="16"/>
  <c r="E2723" i="16"/>
  <c r="E2724" i="16"/>
  <c r="E2725" i="16"/>
  <c r="E2726" i="16"/>
  <c r="E2727" i="16"/>
  <c r="E2728" i="16"/>
  <c r="E2729" i="16"/>
  <c r="E2730" i="16"/>
  <c r="E2731" i="16"/>
  <c r="E2732" i="16"/>
  <c r="E2733" i="16"/>
  <c r="E2734" i="16"/>
  <c r="E2735" i="16"/>
  <c r="E2736" i="16"/>
  <c r="E2737" i="16"/>
  <c r="E2738" i="16"/>
  <c r="E2739" i="16"/>
  <c r="E2740" i="16"/>
  <c r="E2741" i="16"/>
  <c r="E2742" i="16"/>
  <c r="E2743" i="16"/>
  <c r="E2744" i="16"/>
  <c r="E2745" i="16"/>
  <c r="E2746" i="16"/>
  <c r="E2747" i="16"/>
  <c r="E2748" i="16"/>
  <c r="E2749" i="16"/>
  <c r="E2750" i="16"/>
  <c r="E2751" i="16"/>
  <c r="E2752" i="16"/>
  <c r="E2753" i="16"/>
  <c r="E2754" i="16"/>
  <c r="E2755" i="16"/>
  <c r="E2756" i="16"/>
  <c r="E2757" i="16"/>
  <c r="E2758" i="16"/>
  <c r="E2759" i="16"/>
  <c r="E2760" i="16"/>
  <c r="E2761" i="16"/>
  <c r="E2762" i="16"/>
  <c r="E2763" i="16"/>
  <c r="E2764" i="16"/>
  <c r="E2765" i="16"/>
  <c r="E2766" i="16"/>
  <c r="E2767" i="16"/>
  <c r="E2768" i="16"/>
  <c r="E2769" i="16"/>
  <c r="E2770" i="16"/>
  <c r="E2771" i="16"/>
  <c r="E2772" i="16"/>
  <c r="E2773" i="16"/>
  <c r="E2774" i="16"/>
  <c r="E2775" i="16"/>
  <c r="E2776" i="16"/>
  <c r="E2777" i="16"/>
  <c r="E2778" i="16"/>
  <c r="E2779" i="16"/>
  <c r="E2780" i="16"/>
  <c r="E2781" i="16"/>
  <c r="E2782" i="16"/>
  <c r="E2783" i="16"/>
  <c r="E2784" i="16"/>
  <c r="E2785" i="16"/>
  <c r="E2786" i="16"/>
  <c r="E2787" i="16"/>
  <c r="E2788" i="16"/>
  <c r="E2789" i="16"/>
  <c r="E2790" i="16"/>
  <c r="E2791" i="16"/>
  <c r="E2792" i="16"/>
  <c r="E2793" i="16"/>
  <c r="E2794" i="16"/>
  <c r="E2795" i="16"/>
  <c r="E2796" i="16"/>
  <c r="E2797" i="16"/>
  <c r="E2798" i="16"/>
  <c r="E2799" i="16"/>
  <c r="E2800" i="16"/>
  <c r="E2801" i="16"/>
  <c r="E2802" i="16"/>
  <c r="E2803" i="16"/>
  <c r="E2804" i="16"/>
  <c r="E2805" i="16"/>
  <c r="E2806" i="16"/>
  <c r="E2807" i="16"/>
  <c r="E2808" i="16"/>
  <c r="E2809" i="16"/>
  <c r="E2810" i="16"/>
  <c r="E2811" i="16"/>
  <c r="E2812" i="16"/>
  <c r="E2813" i="16"/>
  <c r="E2814" i="16"/>
  <c r="E2815" i="16"/>
  <c r="E2816" i="16"/>
  <c r="E2817" i="16"/>
  <c r="E2818" i="16"/>
  <c r="E2819" i="16"/>
  <c r="E2820" i="16"/>
  <c r="E2821" i="16"/>
  <c r="E2822" i="16"/>
  <c r="E2823" i="16"/>
  <c r="E2824" i="16"/>
  <c r="E2825" i="16"/>
  <c r="E2826" i="16"/>
  <c r="E2827" i="16"/>
  <c r="E2828" i="16"/>
  <c r="E2829" i="16"/>
  <c r="E2830" i="16"/>
  <c r="E2831" i="16"/>
  <c r="E2832" i="16"/>
  <c r="E2833" i="16"/>
  <c r="E2834" i="16"/>
  <c r="E2835" i="16"/>
  <c r="E2836" i="16"/>
  <c r="E2837" i="16"/>
  <c r="E2838" i="16"/>
  <c r="E2839" i="16"/>
  <c r="E2840" i="16"/>
  <c r="E2841" i="16"/>
  <c r="E2842" i="16"/>
  <c r="E2843" i="16"/>
  <c r="E2844" i="16"/>
  <c r="E2845" i="16"/>
  <c r="E2846" i="16"/>
  <c r="E2847" i="16"/>
  <c r="E2848" i="16"/>
  <c r="E2849" i="16"/>
  <c r="E2850" i="16"/>
  <c r="E2851" i="16"/>
  <c r="E2852" i="16"/>
  <c r="E2853" i="16"/>
  <c r="E2854" i="16"/>
  <c r="E2855" i="16"/>
  <c r="E2856" i="16"/>
  <c r="E2857" i="16"/>
  <c r="E2858" i="16"/>
  <c r="E2859" i="16"/>
  <c r="E2860" i="16"/>
  <c r="E2861" i="16"/>
  <c r="E2862" i="16"/>
  <c r="E2863" i="16"/>
  <c r="E2864" i="16"/>
  <c r="E2865" i="16"/>
  <c r="E2866" i="16"/>
  <c r="E2867" i="16"/>
  <c r="E2868" i="16"/>
  <c r="E2869" i="16"/>
  <c r="E2870" i="16"/>
  <c r="E2871" i="16"/>
  <c r="E2872" i="16"/>
  <c r="E2873" i="16"/>
  <c r="E2874" i="16"/>
  <c r="E2875" i="16"/>
  <c r="E2876" i="16"/>
  <c r="E2877" i="16"/>
  <c r="E2878" i="16"/>
  <c r="E2879" i="16"/>
  <c r="E2880" i="16"/>
  <c r="E2881" i="16"/>
  <c r="E2882" i="16"/>
  <c r="E2883" i="16"/>
  <c r="E2884" i="16"/>
  <c r="E2885" i="16"/>
  <c r="E2886" i="16"/>
  <c r="E2887" i="16"/>
  <c r="E2888" i="16"/>
  <c r="E2889" i="16"/>
  <c r="E2890" i="16"/>
  <c r="E2891" i="16"/>
  <c r="E2892" i="16"/>
  <c r="E2893" i="16"/>
  <c r="E2894" i="16"/>
  <c r="E2895" i="16"/>
  <c r="E2896" i="16"/>
  <c r="E2897" i="16"/>
  <c r="E2898" i="16"/>
  <c r="E2899" i="16"/>
  <c r="E2900" i="16"/>
  <c r="E2901" i="16"/>
  <c r="E2902" i="16"/>
  <c r="E2903" i="16"/>
  <c r="E2904" i="16"/>
  <c r="E2905" i="16"/>
  <c r="E2906" i="16"/>
  <c r="E2907" i="16"/>
  <c r="E2908" i="16"/>
  <c r="E2909" i="16"/>
  <c r="E2910" i="16"/>
  <c r="E2911" i="16"/>
  <c r="E2912" i="16"/>
  <c r="E2913" i="16"/>
  <c r="E2914" i="16"/>
  <c r="E2915" i="16"/>
  <c r="E2916" i="16"/>
  <c r="E2917" i="16"/>
  <c r="E2918" i="16"/>
  <c r="E2919" i="16"/>
  <c r="E2920" i="16"/>
  <c r="E2921" i="16"/>
  <c r="E2922" i="16"/>
  <c r="E2923" i="16"/>
  <c r="E2924" i="16"/>
  <c r="E2925" i="16"/>
  <c r="E2926" i="16"/>
  <c r="E2927" i="16"/>
  <c r="E2928" i="16"/>
  <c r="E2929" i="16"/>
  <c r="E2930" i="16"/>
  <c r="E2931" i="16"/>
  <c r="E2932" i="16"/>
  <c r="E2933" i="16"/>
  <c r="E2934" i="16"/>
  <c r="E2935" i="16"/>
  <c r="E2936" i="16"/>
  <c r="E2937" i="16"/>
  <c r="E2938" i="16"/>
  <c r="E2939" i="16"/>
  <c r="E2940" i="16"/>
  <c r="E2941" i="16"/>
  <c r="E2942" i="16"/>
  <c r="E2943" i="16"/>
  <c r="E2944" i="16"/>
  <c r="E2945" i="16"/>
  <c r="E2946" i="16"/>
  <c r="E2947" i="16"/>
  <c r="E2948" i="16"/>
  <c r="E2949" i="16"/>
  <c r="E2950" i="16"/>
  <c r="E2951" i="16"/>
  <c r="E2952" i="16"/>
  <c r="E2953" i="16"/>
  <c r="E2954" i="16"/>
  <c r="E2955" i="16"/>
  <c r="E2956" i="16"/>
  <c r="E2957" i="16"/>
  <c r="E2958" i="16"/>
  <c r="E2959" i="16"/>
  <c r="E2960" i="16"/>
  <c r="E2961" i="16"/>
  <c r="E2962" i="16"/>
  <c r="E2963" i="16"/>
  <c r="E2964" i="16"/>
  <c r="E2965" i="16"/>
  <c r="E2966" i="16"/>
  <c r="E2967" i="16"/>
  <c r="E2968" i="16"/>
  <c r="E2969" i="16"/>
  <c r="E2970" i="16"/>
  <c r="E2971" i="16"/>
  <c r="E2972" i="16"/>
  <c r="E2973" i="16"/>
  <c r="E2974" i="16"/>
  <c r="E2975" i="16"/>
  <c r="E2976" i="16"/>
  <c r="E2977" i="16"/>
  <c r="E2978" i="16"/>
  <c r="E2979" i="16"/>
  <c r="E2980" i="16"/>
  <c r="E2981" i="16"/>
  <c r="E2982" i="16"/>
  <c r="E2983" i="16"/>
  <c r="E2984" i="16"/>
  <c r="E2985" i="16"/>
  <c r="E2986" i="16"/>
  <c r="E2987" i="16"/>
  <c r="E2988" i="16"/>
  <c r="E2989" i="16"/>
  <c r="E2990" i="16"/>
  <c r="E2991" i="16"/>
  <c r="E2992" i="16"/>
  <c r="E2993" i="16"/>
  <c r="E2994" i="16"/>
  <c r="E2995" i="16"/>
  <c r="E2996" i="16"/>
  <c r="E2997" i="16"/>
  <c r="E2998" i="16"/>
  <c r="E2999" i="16"/>
  <c r="E3000" i="16"/>
  <c r="E3001" i="16"/>
  <c r="E3002" i="16"/>
  <c r="E3003" i="16"/>
  <c r="E3004" i="16"/>
  <c r="E3005" i="16"/>
  <c r="E3006" i="16"/>
  <c r="E3007" i="16"/>
  <c r="E3008" i="16"/>
  <c r="E3009" i="16"/>
  <c r="E3010" i="16"/>
  <c r="E3011" i="16"/>
  <c r="E3012" i="16"/>
  <c r="E3013" i="16"/>
  <c r="E3014" i="16"/>
  <c r="E3015" i="16"/>
  <c r="E3016" i="16"/>
  <c r="E3017" i="16"/>
  <c r="E3018" i="16"/>
  <c r="E3019" i="16"/>
  <c r="E3020" i="16"/>
  <c r="E3021" i="16"/>
  <c r="E3022" i="16"/>
  <c r="E3023" i="16"/>
  <c r="E3024" i="16"/>
  <c r="E3025" i="16"/>
  <c r="E3026" i="16"/>
  <c r="E3027" i="16"/>
  <c r="E3028" i="16"/>
  <c r="E3029" i="16"/>
  <c r="E3030" i="16"/>
  <c r="E3031" i="16"/>
  <c r="E3032" i="16"/>
  <c r="E3033" i="16"/>
  <c r="E3034" i="16"/>
  <c r="E3035" i="16"/>
  <c r="E3036" i="16"/>
  <c r="E3037" i="16"/>
  <c r="E3038" i="16"/>
  <c r="E3039" i="16"/>
  <c r="E3040" i="16"/>
  <c r="E3041" i="16"/>
  <c r="E3042" i="16"/>
  <c r="E3043" i="16"/>
  <c r="E3044" i="16"/>
  <c r="E3045" i="16"/>
  <c r="E3046" i="16"/>
  <c r="E3047" i="16"/>
  <c r="E3048" i="16"/>
  <c r="E3049" i="16"/>
  <c r="E3050" i="16"/>
  <c r="E3051" i="16"/>
  <c r="E3052" i="16"/>
  <c r="E3053" i="16"/>
  <c r="E3054" i="16"/>
  <c r="E3055" i="16"/>
  <c r="E3056" i="16"/>
  <c r="E3057" i="16"/>
  <c r="E3058" i="16"/>
  <c r="E3059" i="16"/>
  <c r="E3060" i="16"/>
  <c r="E3061" i="16"/>
  <c r="E3062" i="16"/>
  <c r="E3063" i="16"/>
  <c r="E3064" i="16"/>
  <c r="E3065" i="16"/>
  <c r="E3066" i="16"/>
  <c r="E3067" i="16"/>
  <c r="E3068" i="16"/>
  <c r="E3069" i="16"/>
  <c r="E3070" i="16"/>
  <c r="E3071" i="16"/>
  <c r="E3072" i="16"/>
  <c r="E3073" i="16"/>
  <c r="E3074" i="16"/>
  <c r="E3075" i="16"/>
  <c r="E3076" i="16"/>
  <c r="E3077" i="16"/>
  <c r="E3078" i="16"/>
  <c r="E3079" i="16"/>
  <c r="E3080" i="16"/>
  <c r="E3081" i="16"/>
  <c r="E3082" i="16"/>
  <c r="E3083" i="16"/>
  <c r="E3084" i="16"/>
  <c r="E3085" i="16"/>
  <c r="E3086" i="16"/>
  <c r="E3087" i="16"/>
  <c r="E3088" i="16"/>
  <c r="E3089" i="16"/>
  <c r="E3090" i="16"/>
  <c r="E3091" i="16"/>
  <c r="E3092" i="16"/>
  <c r="E3093" i="16"/>
  <c r="E3094" i="16"/>
  <c r="E3095" i="16"/>
  <c r="E3096" i="16"/>
  <c r="E3097" i="16"/>
  <c r="E3098" i="16"/>
  <c r="E3099" i="16"/>
  <c r="E3100" i="16"/>
  <c r="E3101" i="16"/>
  <c r="E3102" i="16"/>
  <c r="E3103" i="16"/>
  <c r="E3104" i="16"/>
  <c r="E3105" i="16"/>
  <c r="E3106" i="16"/>
  <c r="E3107" i="16"/>
  <c r="E3108" i="16"/>
  <c r="E3109" i="16"/>
  <c r="E3110" i="16"/>
  <c r="E3111" i="16"/>
  <c r="E3112" i="16"/>
  <c r="E3113" i="16"/>
  <c r="E3114" i="16"/>
  <c r="E3115" i="16"/>
  <c r="E3116" i="16"/>
  <c r="E3117" i="16"/>
  <c r="E3118" i="16"/>
  <c r="E3119" i="16"/>
  <c r="E3120" i="16"/>
  <c r="E3121" i="16"/>
  <c r="E3122" i="16"/>
  <c r="E3123" i="16"/>
  <c r="E3124" i="16"/>
  <c r="E3125" i="16"/>
  <c r="E3126" i="16"/>
  <c r="E3127" i="16"/>
  <c r="E3128" i="16"/>
  <c r="E3129" i="16"/>
  <c r="E3130" i="16"/>
  <c r="E3131" i="16"/>
  <c r="E3132" i="16"/>
  <c r="E3133" i="16"/>
  <c r="E3134" i="16"/>
  <c r="E3135" i="16"/>
  <c r="E3136" i="16"/>
  <c r="E3137" i="16"/>
  <c r="E3138" i="16"/>
  <c r="E3139" i="16"/>
  <c r="E3140" i="16"/>
  <c r="E3141" i="16"/>
  <c r="E3142" i="16"/>
  <c r="E3143" i="16"/>
  <c r="E3144" i="16"/>
  <c r="E3145" i="16"/>
  <c r="E3146" i="16"/>
  <c r="E3147" i="16"/>
  <c r="E3148" i="16"/>
  <c r="E3149" i="16"/>
  <c r="E3150" i="16"/>
  <c r="E3151" i="16"/>
  <c r="E3152" i="16"/>
  <c r="E3153" i="16"/>
  <c r="E3154" i="16"/>
  <c r="E3155" i="16"/>
  <c r="E3156" i="16"/>
  <c r="E3157" i="16"/>
  <c r="E3158" i="16"/>
  <c r="E3159" i="16"/>
  <c r="E3160" i="16"/>
  <c r="E3161" i="16"/>
  <c r="E3162" i="16"/>
  <c r="E3163" i="16"/>
  <c r="E3164" i="16"/>
  <c r="E3165" i="16"/>
  <c r="E3166" i="16"/>
  <c r="E3167" i="16"/>
  <c r="E3168" i="16"/>
  <c r="E3169" i="16"/>
  <c r="E3170" i="16"/>
  <c r="E3171" i="16"/>
  <c r="E3172" i="16"/>
  <c r="E3173" i="16"/>
  <c r="E3174" i="16"/>
  <c r="E3175" i="16"/>
  <c r="E3176" i="16"/>
  <c r="E3177" i="16"/>
  <c r="E3178" i="16"/>
  <c r="E3179" i="16"/>
  <c r="E3180" i="16"/>
  <c r="E3181" i="16"/>
  <c r="E3182" i="16"/>
  <c r="E3183" i="16"/>
  <c r="E3184" i="16"/>
  <c r="E3185" i="16"/>
  <c r="E3186" i="16"/>
  <c r="E3187" i="16"/>
  <c r="E3188" i="16"/>
  <c r="E3189" i="16"/>
  <c r="E3190" i="16"/>
  <c r="E3191" i="16"/>
  <c r="E3192" i="16"/>
  <c r="E3193" i="16"/>
  <c r="E3194" i="16"/>
  <c r="E3195" i="16"/>
  <c r="E3196" i="16"/>
  <c r="E3197" i="16"/>
  <c r="E3198" i="16"/>
  <c r="E3199" i="16"/>
  <c r="E3200" i="16"/>
  <c r="E3201" i="16"/>
  <c r="E3202" i="16"/>
  <c r="E3203" i="16"/>
  <c r="E3204" i="16"/>
  <c r="E3205" i="16"/>
  <c r="E3206" i="16"/>
  <c r="E3207" i="16"/>
  <c r="E3208" i="16"/>
  <c r="E3209" i="16"/>
  <c r="E3210" i="16"/>
  <c r="E3211" i="16"/>
  <c r="E3212" i="16"/>
  <c r="E3213" i="16"/>
  <c r="E3214" i="16"/>
  <c r="E3215" i="16"/>
  <c r="E3216" i="16"/>
  <c r="E3217" i="16"/>
  <c r="E3218" i="16"/>
  <c r="E3219" i="16"/>
  <c r="E3220" i="16"/>
  <c r="E3221" i="16"/>
  <c r="E3222" i="16"/>
  <c r="E3223" i="16"/>
  <c r="E3224" i="16"/>
  <c r="E3225" i="16"/>
  <c r="E3226" i="16"/>
  <c r="E3227" i="16"/>
  <c r="E3228" i="16"/>
  <c r="E3229" i="16"/>
  <c r="E3230" i="16"/>
  <c r="E3231" i="16"/>
  <c r="E3232" i="16"/>
  <c r="E3233" i="16"/>
  <c r="E3234" i="16"/>
  <c r="E3235" i="16"/>
  <c r="E3236" i="16"/>
  <c r="E3237" i="16"/>
  <c r="E3238" i="16"/>
  <c r="E3239" i="16"/>
  <c r="E3240" i="16"/>
  <c r="E3241" i="16"/>
  <c r="E3242" i="16"/>
  <c r="E3243" i="16"/>
  <c r="E3244" i="16"/>
  <c r="E3245" i="16"/>
  <c r="E3246" i="16"/>
  <c r="E3247" i="16"/>
  <c r="E3248" i="16"/>
  <c r="E3249" i="16"/>
  <c r="E3250" i="16"/>
  <c r="E3251" i="16"/>
  <c r="E3252" i="16"/>
  <c r="E3253" i="16"/>
  <c r="E3254" i="16"/>
  <c r="E3255" i="16"/>
  <c r="E3256" i="16"/>
  <c r="E3257" i="16"/>
  <c r="E3258" i="16"/>
  <c r="E3259" i="16"/>
  <c r="E3260" i="16"/>
  <c r="E3261" i="16"/>
  <c r="E3262" i="16"/>
  <c r="E3263" i="16"/>
  <c r="E3264" i="16"/>
  <c r="E3265" i="16"/>
  <c r="E3266" i="16"/>
  <c r="E3267" i="16"/>
  <c r="E3268" i="16"/>
  <c r="E3269" i="16"/>
  <c r="E3270" i="16"/>
  <c r="E3271" i="16"/>
  <c r="E3272" i="16"/>
  <c r="E3273" i="16"/>
  <c r="E3274" i="16"/>
  <c r="E3275" i="16"/>
  <c r="E3276" i="16"/>
  <c r="E3277" i="16"/>
  <c r="E3278" i="16"/>
  <c r="E3279" i="16"/>
  <c r="E3280" i="16"/>
  <c r="E3281" i="16"/>
  <c r="E3282" i="16"/>
  <c r="E3283" i="16"/>
  <c r="E3284" i="16"/>
  <c r="E3285" i="16"/>
  <c r="E3286" i="16"/>
  <c r="E3287" i="16"/>
  <c r="E3288" i="16"/>
  <c r="E3289" i="16"/>
  <c r="E3290" i="16"/>
  <c r="E3291" i="16"/>
  <c r="E3292" i="16"/>
  <c r="E3293" i="16"/>
  <c r="E3294" i="16"/>
  <c r="E3295" i="16"/>
  <c r="E3296" i="16"/>
  <c r="E3297" i="16"/>
  <c r="E3298" i="16"/>
  <c r="E3299" i="16"/>
  <c r="E3300" i="16"/>
  <c r="E3301" i="16"/>
  <c r="E3302" i="16"/>
  <c r="E3303" i="16"/>
  <c r="E3304" i="16"/>
  <c r="E3305" i="16"/>
  <c r="E3306" i="16"/>
  <c r="E3307" i="16"/>
  <c r="E3308" i="16"/>
  <c r="E3309" i="16"/>
  <c r="E3310" i="16"/>
  <c r="E3311" i="16"/>
  <c r="E3312" i="16"/>
  <c r="E3313" i="16"/>
  <c r="E3314" i="16"/>
  <c r="E3315" i="16"/>
  <c r="E3316" i="16"/>
  <c r="E3317" i="16"/>
  <c r="E3318" i="16"/>
  <c r="E3319" i="16"/>
  <c r="E3320" i="16"/>
  <c r="E3321" i="16"/>
  <c r="E3322" i="16"/>
  <c r="E3323" i="16"/>
  <c r="E3324" i="16"/>
  <c r="E3325" i="16"/>
  <c r="E3326" i="16"/>
  <c r="E3327" i="16"/>
  <c r="E3328" i="16"/>
  <c r="E3329" i="16"/>
  <c r="E3330" i="16"/>
  <c r="E3331" i="16"/>
  <c r="E3332" i="16"/>
  <c r="E3333" i="16"/>
  <c r="E3334" i="16"/>
  <c r="E3335" i="16"/>
  <c r="E3336" i="16"/>
  <c r="E3337" i="16"/>
  <c r="E3338" i="16"/>
  <c r="E3339" i="16"/>
  <c r="E3340" i="16"/>
  <c r="E3341" i="16"/>
  <c r="E3342" i="16"/>
  <c r="E3343" i="16"/>
  <c r="E3344" i="16"/>
  <c r="E3345" i="16"/>
  <c r="E3346" i="16"/>
  <c r="E3347" i="16"/>
  <c r="E3348" i="16"/>
  <c r="E3349" i="16"/>
  <c r="E3350" i="16"/>
  <c r="E3351" i="16"/>
  <c r="E3352" i="16"/>
  <c r="E3353" i="16"/>
  <c r="E3354" i="16"/>
  <c r="E3355" i="16"/>
  <c r="E3356" i="16"/>
  <c r="E3357" i="16"/>
  <c r="E3358" i="16"/>
  <c r="E3359" i="16"/>
  <c r="E3360" i="16"/>
  <c r="E3361" i="16"/>
  <c r="E3362" i="16"/>
  <c r="E3363" i="16"/>
  <c r="E3364" i="16"/>
  <c r="E3365" i="16"/>
  <c r="E3366" i="16"/>
  <c r="E3367" i="16"/>
  <c r="E3368" i="16"/>
  <c r="E3369" i="16"/>
  <c r="E3370" i="16"/>
  <c r="E3371" i="16"/>
  <c r="E3372" i="16"/>
  <c r="E3373" i="16"/>
  <c r="E3374" i="16"/>
  <c r="E3375" i="16"/>
  <c r="E3376" i="16"/>
  <c r="E3377" i="16"/>
  <c r="E3378" i="16"/>
  <c r="E3379" i="16"/>
  <c r="E3380" i="16"/>
  <c r="E3381" i="16"/>
  <c r="E3382" i="16"/>
  <c r="E3383" i="16"/>
  <c r="E3384" i="16"/>
  <c r="E3385" i="16"/>
  <c r="E3386" i="16"/>
  <c r="E3387" i="16"/>
  <c r="E3388" i="16"/>
  <c r="E3389" i="16"/>
  <c r="E3390" i="16"/>
  <c r="E3391" i="16"/>
  <c r="E3392" i="16"/>
  <c r="E3393" i="16"/>
  <c r="E3394" i="16"/>
  <c r="E3395" i="16"/>
  <c r="E3396" i="16"/>
  <c r="E3397" i="16"/>
  <c r="E3398" i="16"/>
  <c r="E3399" i="16"/>
  <c r="E3400" i="16"/>
  <c r="E3401" i="16"/>
  <c r="E3402" i="16"/>
  <c r="E3403" i="16"/>
  <c r="E3404" i="16"/>
  <c r="E3405" i="16"/>
  <c r="E3406" i="16"/>
  <c r="E3407" i="16"/>
  <c r="E3408" i="16"/>
  <c r="E3409" i="16"/>
  <c r="E3410" i="16"/>
  <c r="E3411" i="16"/>
  <c r="E3412" i="16"/>
  <c r="E3413" i="16"/>
  <c r="E3414" i="16"/>
  <c r="E3415" i="16"/>
  <c r="E3416" i="16"/>
  <c r="E3417" i="16"/>
  <c r="E3418" i="16"/>
  <c r="E3419" i="16"/>
  <c r="E3420" i="16"/>
  <c r="E3421" i="16"/>
  <c r="E3422" i="16"/>
  <c r="E3423" i="16"/>
  <c r="E3424" i="16"/>
  <c r="E3425" i="16"/>
  <c r="E3426" i="16"/>
  <c r="E3427" i="16"/>
  <c r="E3428" i="16"/>
  <c r="E3429" i="16"/>
  <c r="E3430" i="16"/>
  <c r="E3431" i="16"/>
  <c r="E3432" i="16"/>
  <c r="E3433" i="16"/>
  <c r="E3434" i="16"/>
  <c r="E3435" i="16"/>
  <c r="E3436" i="16"/>
  <c r="E3437" i="16"/>
  <c r="E3438" i="16"/>
  <c r="E3439" i="16"/>
  <c r="E3440" i="16"/>
  <c r="E3441" i="16"/>
  <c r="E3442" i="16"/>
  <c r="E3443" i="16"/>
  <c r="E3444" i="16"/>
  <c r="E3445" i="16"/>
  <c r="E3446" i="16"/>
  <c r="E3447" i="16"/>
  <c r="E3448" i="16"/>
  <c r="E3449" i="16"/>
  <c r="E3450" i="16"/>
  <c r="E3451" i="16"/>
  <c r="E3452" i="16"/>
  <c r="E3453" i="16"/>
  <c r="E3454" i="16"/>
  <c r="E3455" i="16"/>
  <c r="E3456" i="16"/>
  <c r="E3457" i="16"/>
  <c r="E3458" i="16"/>
  <c r="E3459" i="16"/>
  <c r="E3460" i="16"/>
  <c r="E3461" i="16"/>
  <c r="E3462" i="16"/>
  <c r="E3463" i="16"/>
  <c r="E3464" i="16"/>
  <c r="E3465" i="16"/>
  <c r="E3466" i="16"/>
  <c r="E3467" i="16"/>
  <c r="E3468" i="16"/>
  <c r="E3469" i="16"/>
  <c r="E3470" i="16"/>
  <c r="E3471" i="16"/>
  <c r="E3472" i="16"/>
  <c r="E3473" i="16"/>
  <c r="E3474" i="16"/>
  <c r="E3475" i="16"/>
  <c r="E3476" i="16"/>
  <c r="E3477" i="16"/>
  <c r="E3478" i="16"/>
  <c r="E3479" i="16"/>
  <c r="E3480" i="16"/>
  <c r="E3481" i="16"/>
  <c r="E3482" i="16"/>
  <c r="E3483" i="16"/>
  <c r="E3484" i="16"/>
  <c r="E3485" i="16"/>
  <c r="E3486" i="16"/>
  <c r="E3487" i="16"/>
  <c r="E3488" i="16"/>
  <c r="E3489" i="16"/>
  <c r="E3490" i="16"/>
  <c r="E3491" i="16"/>
  <c r="E3492" i="16"/>
  <c r="E3493" i="16"/>
  <c r="E3494" i="16"/>
  <c r="E3495" i="16"/>
  <c r="E3496" i="16"/>
  <c r="E3497" i="16"/>
  <c r="E3498" i="16"/>
  <c r="E3499" i="16"/>
  <c r="E3500" i="16"/>
  <c r="E3501" i="16"/>
  <c r="E3502" i="16"/>
  <c r="E3503" i="16"/>
  <c r="E3504" i="16"/>
  <c r="E3505" i="16"/>
  <c r="E3506" i="16"/>
  <c r="E3507" i="16"/>
  <c r="E3508" i="16"/>
  <c r="E3509" i="16"/>
  <c r="E3510" i="16"/>
  <c r="E3511" i="16"/>
  <c r="E3512" i="16"/>
  <c r="E3513" i="16"/>
  <c r="E3514" i="16"/>
  <c r="E3515" i="16"/>
  <c r="E3516" i="16"/>
  <c r="E3517" i="16"/>
  <c r="E3518" i="16"/>
  <c r="E3519" i="16"/>
  <c r="E3520" i="16"/>
  <c r="E3521" i="16"/>
  <c r="E3522" i="16"/>
  <c r="E3523" i="16"/>
  <c r="E3524" i="16"/>
  <c r="E3525" i="16"/>
  <c r="E3526" i="16"/>
  <c r="E3527" i="16"/>
  <c r="E3528" i="16"/>
  <c r="E3529" i="16"/>
  <c r="E3530" i="16"/>
  <c r="E3531" i="16"/>
  <c r="E3532" i="16"/>
  <c r="E3533" i="16"/>
  <c r="E3534" i="16"/>
  <c r="E3535" i="16"/>
  <c r="E3536" i="16"/>
  <c r="E3537" i="16"/>
  <c r="E3538" i="16"/>
  <c r="E3539" i="16"/>
  <c r="E3540" i="16"/>
  <c r="E3541" i="16"/>
  <c r="E3542" i="16"/>
  <c r="E3543" i="16"/>
  <c r="E3544" i="16"/>
  <c r="E3545" i="16"/>
  <c r="E3546" i="16"/>
  <c r="E3547" i="16"/>
  <c r="E3548" i="16"/>
  <c r="E3549" i="16"/>
  <c r="E3550" i="16"/>
  <c r="E3551" i="16"/>
  <c r="E3552" i="16"/>
  <c r="E3553" i="16"/>
  <c r="E3554" i="16"/>
  <c r="E3555" i="16"/>
  <c r="E3556" i="16"/>
  <c r="E3557" i="16"/>
  <c r="E3558" i="16"/>
  <c r="E3559" i="16"/>
  <c r="E3560" i="16"/>
  <c r="E3561" i="16"/>
  <c r="E3562" i="16"/>
  <c r="E3563" i="16"/>
  <c r="E3564" i="16"/>
  <c r="E3565" i="16"/>
  <c r="E3566" i="16"/>
  <c r="E3567" i="16"/>
  <c r="E3568" i="16"/>
  <c r="E3569" i="16"/>
  <c r="E3570" i="16"/>
  <c r="E3571" i="16"/>
  <c r="E3572" i="16"/>
  <c r="E3573" i="16"/>
  <c r="E3574" i="16"/>
  <c r="E3575" i="16"/>
  <c r="E3576" i="16"/>
  <c r="E3577" i="16"/>
  <c r="E3578" i="16"/>
  <c r="E3579" i="16"/>
  <c r="E3580" i="16"/>
  <c r="E3581" i="16"/>
  <c r="E3582" i="16"/>
  <c r="E3583" i="16"/>
  <c r="E3584" i="16"/>
  <c r="E3585" i="16"/>
  <c r="E3586" i="16"/>
  <c r="E3587" i="16"/>
  <c r="E3588" i="16"/>
  <c r="E3589" i="16"/>
  <c r="E3590" i="16"/>
  <c r="E3591" i="16"/>
  <c r="E3592" i="16"/>
  <c r="E3593" i="16"/>
  <c r="E3594" i="16"/>
  <c r="E3595" i="16"/>
  <c r="E3596" i="16"/>
  <c r="E3597" i="16"/>
  <c r="E3598" i="16"/>
  <c r="E3599" i="16"/>
  <c r="E3600" i="16"/>
  <c r="E3601" i="16"/>
  <c r="E3602" i="16"/>
  <c r="E3603" i="16"/>
  <c r="E3604" i="16"/>
  <c r="E3605" i="16"/>
  <c r="E3606" i="16"/>
  <c r="E3607" i="16"/>
  <c r="E3608" i="16"/>
  <c r="E3609" i="16"/>
  <c r="E3610" i="16"/>
  <c r="E3611" i="16"/>
  <c r="E3612" i="16"/>
  <c r="E3613" i="16"/>
  <c r="E3614" i="16"/>
  <c r="E3615" i="16"/>
  <c r="E3616" i="16"/>
  <c r="E3617" i="16"/>
  <c r="E3618" i="16"/>
  <c r="E3619" i="16"/>
  <c r="E3620" i="16"/>
  <c r="E3621" i="16"/>
  <c r="E3622" i="16"/>
  <c r="E3623" i="16"/>
  <c r="E3624" i="16"/>
  <c r="E3625" i="16"/>
  <c r="E3626" i="16"/>
  <c r="E3627" i="16"/>
  <c r="E3628" i="16"/>
  <c r="E3629" i="16"/>
  <c r="E3630" i="16"/>
  <c r="E3631" i="16"/>
  <c r="E3632" i="16"/>
  <c r="E3633" i="16"/>
  <c r="E3634" i="16"/>
  <c r="E3635" i="16"/>
  <c r="E3636" i="16"/>
  <c r="E3637" i="16"/>
  <c r="E3638" i="16"/>
  <c r="E3639" i="16"/>
  <c r="E3640" i="16"/>
  <c r="E3641" i="16"/>
  <c r="E3642" i="16"/>
  <c r="E3643" i="16"/>
  <c r="E3644" i="16"/>
  <c r="E3645" i="16"/>
  <c r="E3646" i="16"/>
  <c r="E3647" i="16"/>
  <c r="E3648" i="16"/>
  <c r="E3649" i="16"/>
  <c r="E3650" i="16"/>
  <c r="E3651" i="16"/>
  <c r="E3652" i="16"/>
  <c r="E3653" i="16"/>
  <c r="E3654" i="16"/>
  <c r="E3655" i="16"/>
  <c r="E3656" i="16"/>
  <c r="E3657" i="16"/>
  <c r="E3658" i="16"/>
  <c r="E3659" i="16"/>
  <c r="E3660" i="16"/>
  <c r="E3661" i="16"/>
  <c r="E3662" i="16"/>
  <c r="E3663" i="16"/>
  <c r="E3664" i="16"/>
  <c r="E3665" i="16"/>
  <c r="E3666" i="16"/>
  <c r="E3667" i="16"/>
  <c r="E3668" i="16"/>
  <c r="E3669" i="16"/>
  <c r="E3670" i="16"/>
  <c r="E3671" i="16"/>
  <c r="E3672" i="16"/>
  <c r="E3673" i="16"/>
  <c r="E3674" i="16"/>
  <c r="E3675" i="16"/>
  <c r="E3676" i="16"/>
  <c r="E3677" i="16"/>
  <c r="E3678" i="16"/>
  <c r="E3679" i="16"/>
  <c r="E3680" i="16"/>
  <c r="E3681" i="16"/>
  <c r="E3682" i="16"/>
  <c r="E3683" i="16"/>
  <c r="E3684" i="16"/>
  <c r="E3685" i="16"/>
  <c r="E3686" i="16"/>
  <c r="E3687" i="16"/>
  <c r="E3688" i="16"/>
  <c r="E3689" i="16"/>
  <c r="E3690" i="16"/>
  <c r="E3691" i="16"/>
  <c r="E3692" i="16"/>
  <c r="E3693" i="16"/>
  <c r="E3694" i="16"/>
  <c r="E3695" i="16"/>
  <c r="E3696" i="16"/>
  <c r="E3697" i="16"/>
  <c r="E3698" i="16"/>
  <c r="E3699" i="16"/>
  <c r="E3700" i="16"/>
  <c r="E3701" i="16"/>
  <c r="E3702" i="16"/>
  <c r="E3703" i="16"/>
  <c r="E3704" i="16"/>
  <c r="E3705" i="16"/>
  <c r="E3706" i="16"/>
  <c r="E3707" i="16"/>
  <c r="E3708" i="16"/>
  <c r="E3709" i="16"/>
  <c r="E3710" i="16"/>
  <c r="E3711" i="16"/>
  <c r="E3712" i="16"/>
  <c r="E3713" i="16"/>
  <c r="E3714" i="16"/>
  <c r="E3715" i="16"/>
  <c r="E3716" i="16"/>
  <c r="E3717" i="16"/>
  <c r="E3718" i="16"/>
  <c r="E3719" i="16"/>
  <c r="E3720" i="16"/>
  <c r="E3721" i="16"/>
  <c r="E3722" i="16"/>
  <c r="E3723" i="16"/>
  <c r="E3724" i="16"/>
  <c r="E3725" i="16"/>
  <c r="E3726" i="16"/>
  <c r="E3727" i="16"/>
  <c r="E3728" i="16"/>
  <c r="E3729" i="16"/>
  <c r="E3730" i="16"/>
  <c r="E3731" i="16"/>
  <c r="E3732" i="16"/>
  <c r="E3733" i="16"/>
  <c r="E3734" i="16"/>
  <c r="E3735" i="16"/>
  <c r="E3736" i="16"/>
  <c r="E3737" i="16"/>
  <c r="E3738" i="16"/>
  <c r="E3739" i="16"/>
  <c r="E3740" i="16"/>
  <c r="E3741" i="16"/>
  <c r="E3742" i="16"/>
  <c r="E3743" i="16"/>
  <c r="E3744" i="16"/>
  <c r="E3745" i="16"/>
  <c r="E3746" i="16"/>
  <c r="E3747" i="16"/>
  <c r="E3748" i="16"/>
  <c r="E3749" i="16"/>
  <c r="E3750" i="16"/>
  <c r="E3751" i="16"/>
  <c r="E3752" i="16"/>
  <c r="E3753" i="16"/>
  <c r="E3754" i="16"/>
  <c r="E3755" i="16"/>
  <c r="E3756" i="16"/>
  <c r="E3757" i="16"/>
  <c r="E3758" i="16"/>
  <c r="E3759" i="16"/>
  <c r="E3760" i="16"/>
  <c r="E3761" i="16"/>
  <c r="E3762" i="16"/>
  <c r="E3763" i="16"/>
  <c r="E3764" i="16"/>
  <c r="E3765" i="16"/>
  <c r="E3766" i="16"/>
  <c r="E3767" i="16"/>
  <c r="E3768" i="16"/>
  <c r="E3769" i="16"/>
  <c r="E3770" i="16"/>
  <c r="E3771" i="16"/>
  <c r="E3772" i="16"/>
  <c r="E3773" i="16"/>
  <c r="E3774" i="16"/>
  <c r="E3775" i="16"/>
  <c r="E3776" i="16"/>
  <c r="E3777" i="16"/>
  <c r="E3778" i="16"/>
  <c r="E3779" i="16"/>
  <c r="E3780" i="16"/>
  <c r="E3781" i="16"/>
  <c r="E3782" i="16"/>
  <c r="E3783" i="16"/>
  <c r="E3784" i="16"/>
  <c r="E3785" i="16"/>
  <c r="E3786" i="16"/>
  <c r="E3787" i="16"/>
  <c r="E3788" i="16"/>
  <c r="E3789" i="16"/>
  <c r="E3790" i="16"/>
  <c r="E3791" i="16"/>
  <c r="E3792" i="16"/>
  <c r="E3793" i="16"/>
  <c r="E3794" i="16"/>
  <c r="E3795" i="16"/>
  <c r="E3796" i="16"/>
  <c r="E3797" i="16"/>
  <c r="E3798" i="16"/>
  <c r="E3799" i="16"/>
  <c r="E3800" i="16"/>
  <c r="E3801" i="16"/>
  <c r="E3802" i="16"/>
  <c r="E3803" i="16"/>
  <c r="E3804" i="16"/>
  <c r="E3805" i="16"/>
  <c r="E3806" i="16"/>
  <c r="E3807" i="16"/>
  <c r="E3808" i="16"/>
  <c r="E3809" i="16"/>
  <c r="E3810" i="16"/>
  <c r="E3811" i="16"/>
  <c r="E3812" i="16"/>
  <c r="E3813" i="16"/>
  <c r="E3814" i="16"/>
  <c r="E3815" i="16"/>
  <c r="E3816" i="16"/>
  <c r="E3817" i="16"/>
  <c r="E3818" i="16"/>
  <c r="E3819" i="16"/>
  <c r="E3820" i="16"/>
  <c r="E3821" i="16"/>
  <c r="E3822" i="16"/>
  <c r="E3823" i="16"/>
  <c r="E3824" i="16"/>
  <c r="E3825" i="16"/>
  <c r="E3826" i="16"/>
  <c r="E3827" i="16"/>
  <c r="E3828" i="16"/>
  <c r="E3829" i="16"/>
  <c r="E3830" i="16"/>
  <c r="E3831" i="16"/>
  <c r="E3832" i="16"/>
  <c r="E3833" i="16"/>
  <c r="E3834" i="16"/>
  <c r="E3835" i="16"/>
  <c r="E3836" i="16"/>
  <c r="E3837" i="16"/>
  <c r="E3838" i="16"/>
  <c r="E3839" i="16"/>
  <c r="E3840" i="16"/>
  <c r="E3841" i="16"/>
  <c r="E3842" i="16"/>
  <c r="E3843" i="16"/>
  <c r="E3844" i="16"/>
  <c r="E3845" i="16"/>
  <c r="E3846" i="16"/>
  <c r="E3847" i="16"/>
  <c r="E3848" i="16"/>
  <c r="E3849" i="16"/>
  <c r="E3850" i="16"/>
  <c r="E3851" i="16"/>
  <c r="E3852" i="16"/>
  <c r="E3853" i="16"/>
  <c r="E3854" i="16"/>
  <c r="E3855" i="16"/>
  <c r="E3856" i="16"/>
  <c r="E3857" i="16"/>
  <c r="E3858" i="16"/>
  <c r="E3859" i="16"/>
  <c r="E3860" i="16"/>
  <c r="E3861" i="16"/>
  <c r="E3862" i="16"/>
  <c r="E3863" i="16"/>
  <c r="E3864" i="16"/>
  <c r="E3865" i="16"/>
  <c r="E3866" i="16"/>
  <c r="E3867" i="16"/>
  <c r="E3868" i="16"/>
  <c r="E3869" i="16"/>
  <c r="E3870" i="16"/>
  <c r="E3871" i="16"/>
  <c r="E3872" i="16"/>
  <c r="E3873" i="16"/>
  <c r="E3874" i="16"/>
  <c r="E3875" i="16"/>
  <c r="E3876" i="16"/>
  <c r="E3877" i="16"/>
  <c r="E3878" i="16"/>
  <c r="E3879" i="16"/>
  <c r="E3880" i="16"/>
  <c r="E3881" i="16"/>
  <c r="E3882" i="16"/>
  <c r="E3883" i="16"/>
  <c r="E3884" i="16"/>
  <c r="E3885" i="16"/>
  <c r="E3886" i="16"/>
  <c r="E3887" i="16"/>
  <c r="E3888" i="16"/>
  <c r="E3889" i="16"/>
  <c r="E3890" i="16"/>
  <c r="E3891" i="16"/>
  <c r="E3892" i="16"/>
  <c r="E3893" i="16"/>
  <c r="E3894" i="16"/>
  <c r="E3895" i="16"/>
  <c r="E3896" i="16"/>
  <c r="E3897" i="16"/>
  <c r="E3898" i="16"/>
  <c r="E3899" i="16"/>
  <c r="E3900" i="16"/>
  <c r="E3901" i="16"/>
  <c r="E3902" i="16"/>
  <c r="E3903" i="16"/>
  <c r="E3904" i="16"/>
  <c r="E3905" i="16"/>
  <c r="E3906" i="16"/>
  <c r="E3907" i="16"/>
  <c r="E3908" i="16"/>
  <c r="E3909" i="16"/>
  <c r="E3910" i="16"/>
  <c r="E3911" i="16"/>
  <c r="E3912" i="16"/>
  <c r="E3913" i="16"/>
  <c r="E3914" i="16"/>
  <c r="E3915" i="16"/>
  <c r="E3916" i="16"/>
  <c r="E3917" i="16"/>
  <c r="E3918" i="16"/>
  <c r="E3919" i="16"/>
  <c r="E3920" i="16"/>
  <c r="E8" i="16"/>
  <c r="E9" i="16"/>
  <c r="E10" i="16"/>
  <c r="DM3" i="7" s="1" a="1"/>
  <c r="DM3" i="7" s="1"/>
  <c r="E11" i="16"/>
  <c r="E7" i="16"/>
  <c r="DH3" i="7" l="1" a="1"/>
  <c r="DH3" i="7" s="1"/>
  <c r="DC3" i="7" a="1"/>
  <c r="DC3" i="7" s="1"/>
  <c r="I40" i="7"/>
  <c r="L299" i="6"/>
  <c r="F299" i="6"/>
  <c r="D96" i="4"/>
  <c r="D97" i="4"/>
  <c r="C97" i="4"/>
  <c r="C96" i="4"/>
  <c r="D95" i="4"/>
  <c r="C95" i="4"/>
  <c r="D89" i="4"/>
  <c r="E98" i="4" s="1"/>
  <c r="D93" i="4"/>
  <c r="D90" i="4"/>
  <c r="C90" i="4"/>
  <c r="D70" i="4"/>
  <c r="D71" i="4"/>
  <c r="D69" i="4"/>
  <c r="D67" i="4"/>
  <c r="D68" i="4"/>
  <c r="D66" i="4"/>
  <c r="D51" i="4"/>
  <c r="C51" i="4"/>
  <c r="C3" i="4"/>
  <c r="D49" i="4"/>
  <c r="E49" i="4" s="1"/>
  <c r="C49" i="4"/>
  <c r="P253" i="12"/>
  <c r="BC49" i="7" s="1"/>
  <c r="P254" i="12"/>
  <c r="BC50" i="7" s="1"/>
  <c r="P255" i="12"/>
  <c r="BC51" i="7" s="1"/>
  <c r="P256" i="12"/>
  <c r="BC52" i="7" s="1"/>
  <c r="P252" i="12"/>
  <c r="BC48" i="7" s="1"/>
  <c r="AJ153" i="7"/>
  <c r="Q268" i="12"/>
  <c r="Q262" i="12"/>
  <c r="O257" i="12"/>
  <c r="AL153" i="7" s="1"/>
  <c r="AO153" i="7" s="1"/>
  <c r="L115" i="12"/>
  <c r="AL154" i="7"/>
  <c r="V153" i="7"/>
  <c r="O113" i="12"/>
  <c r="X153" i="7" s="1"/>
  <c r="AA153" i="7" s="1"/>
  <c r="AY49" i="7"/>
  <c r="AY50" i="7"/>
  <c r="AY51" i="7"/>
  <c r="AY52" i="7"/>
  <c r="P244" i="6"/>
  <c r="AU49" i="7" s="1"/>
  <c r="P245" i="6"/>
  <c r="AU50" i="7" s="1"/>
  <c r="P246" i="6"/>
  <c r="AU51" i="7" s="1"/>
  <c r="P247" i="6"/>
  <c r="AU52" i="7" s="1"/>
  <c r="P243" i="6"/>
  <c r="AU48" i="7" s="1"/>
  <c r="AV48" i="7" s="1"/>
  <c r="O248" i="6"/>
  <c r="J153" i="7" s="1"/>
  <c r="M153" i="7" s="1"/>
  <c r="E94" i="4" l="1"/>
  <c r="E89" i="4"/>
  <c r="E91" i="4"/>
  <c r="E93" i="4"/>
  <c r="E97" i="4"/>
  <c r="E95" i="4"/>
  <c r="D47" i="4"/>
  <c r="P295" i="6"/>
  <c r="AM4" i="13" a="1"/>
  <c r="AM4" i="13" s="1"/>
  <c r="AI4" i="13" s="1"/>
  <c r="Q299" i="6"/>
  <c r="L250" i="6"/>
  <c r="A16" i="13"/>
  <c r="B6" i="13" s="1"/>
  <c r="AL4" i="13"/>
  <c r="AF4" i="13" s="1"/>
  <c r="AI53" i="13"/>
  <c r="AF53" i="13"/>
  <c r="AE53" i="13"/>
  <c r="AD53" i="13"/>
  <c r="T53" i="13"/>
  <c r="S53" i="13"/>
  <c r="R53" i="13"/>
  <c r="Q53" i="13"/>
  <c r="P53" i="13"/>
  <c r="O53" i="13"/>
  <c r="N53" i="13"/>
  <c r="M53" i="13"/>
  <c r="I53" i="13"/>
  <c r="E53" i="13"/>
  <c r="AI52" i="13"/>
  <c r="AF52" i="13"/>
  <c r="AE52" i="13"/>
  <c r="AD52" i="13"/>
  <c r="T52" i="13"/>
  <c r="S52" i="13"/>
  <c r="R52" i="13"/>
  <c r="Q52" i="13"/>
  <c r="P52" i="13"/>
  <c r="O52" i="13"/>
  <c r="N52" i="13"/>
  <c r="M52" i="13"/>
  <c r="AI51" i="13"/>
  <c r="I51" i="13" s="1"/>
  <c r="AG51" i="13"/>
  <c r="F51" i="13" s="1"/>
  <c r="AF51" i="13"/>
  <c r="E51" i="13" s="1"/>
  <c r="AE51" i="13"/>
  <c r="AD51" i="13"/>
  <c r="T51" i="13"/>
  <c r="S51" i="13"/>
  <c r="R51" i="13"/>
  <c r="Q51" i="13"/>
  <c r="P51" i="13"/>
  <c r="O51" i="13"/>
  <c r="N51" i="13"/>
  <c r="M51" i="13"/>
  <c r="AK50" i="13"/>
  <c r="K50" i="13" s="1"/>
  <c r="AJ50" i="13"/>
  <c r="AI50" i="13"/>
  <c r="AF50" i="13"/>
  <c r="AG50" i="13" s="1"/>
  <c r="F50" i="13" s="1"/>
  <c r="AE50" i="13"/>
  <c r="AD50" i="13"/>
  <c r="T50" i="13"/>
  <c r="S50" i="13"/>
  <c r="R50" i="13"/>
  <c r="Q50" i="13"/>
  <c r="P50" i="13"/>
  <c r="O50" i="13"/>
  <c r="N50" i="13"/>
  <c r="M50" i="13"/>
  <c r="J50" i="13"/>
  <c r="I50" i="13"/>
  <c r="E50" i="13"/>
  <c r="AK49" i="13"/>
  <c r="AI49" i="13"/>
  <c r="AJ49" i="13" s="1"/>
  <c r="J49" i="13" s="1"/>
  <c r="AG49" i="13"/>
  <c r="AH49" i="13" s="1"/>
  <c r="G49" i="13" s="1"/>
  <c r="AF49" i="13"/>
  <c r="AE49" i="13"/>
  <c r="AD49" i="13"/>
  <c r="T49" i="13"/>
  <c r="S49" i="13"/>
  <c r="R49" i="13"/>
  <c r="Q49" i="13"/>
  <c r="P49" i="13"/>
  <c r="O49" i="13"/>
  <c r="N49" i="13"/>
  <c r="M49" i="13"/>
  <c r="K49" i="13"/>
  <c r="I49" i="13"/>
  <c r="L49" i="13" s="1"/>
  <c r="E49" i="13"/>
  <c r="AJ48" i="13"/>
  <c r="J48" i="13" s="1"/>
  <c r="AI48" i="13"/>
  <c r="I48" i="13" s="1"/>
  <c r="AH48" i="13"/>
  <c r="AG48" i="13"/>
  <c r="AF48" i="13"/>
  <c r="E48" i="13" s="1"/>
  <c r="AE48" i="13"/>
  <c r="AD48" i="13"/>
  <c r="T48" i="13"/>
  <c r="S48" i="13"/>
  <c r="R48" i="13"/>
  <c r="Q48" i="13"/>
  <c r="P48" i="13"/>
  <c r="O48" i="13"/>
  <c r="N48" i="13"/>
  <c r="M48" i="13"/>
  <c r="G48" i="13"/>
  <c r="F48" i="13"/>
  <c r="AI47" i="13"/>
  <c r="AF47" i="13"/>
  <c r="E47" i="13" s="1"/>
  <c r="AE47" i="13"/>
  <c r="AD47" i="13"/>
  <c r="T47" i="13"/>
  <c r="S47" i="13"/>
  <c r="R47" i="13"/>
  <c r="Q47" i="13"/>
  <c r="P47" i="13"/>
  <c r="O47" i="13"/>
  <c r="N47" i="13"/>
  <c r="M47" i="13"/>
  <c r="AJ46" i="13"/>
  <c r="AI46" i="13"/>
  <c r="AF46" i="13"/>
  <c r="AE46" i="13"/>
  <c r="AD46" i="13"/>
  <c r="T46" i="13"/>
  <c r="S46" i="13"/>
  <c r="R46" i="13"/>
  <c r="Q46" i="13"/>
  <c r="P46" i="13"/>
  <c r="O46" i="13"/>
  <c r="N46" i="13"/>
  <c r="M46" i="13"/>
  <c r="I46" i="13"/>
  <c r="AK45" i="13"/>
  <c r="K45" i="13" s="1"/>
  <c r="AJ45" i="13"/>
  <c r="AI45" i="13"/>
  <c r="AG45" i="13"/>
  <c r="F45" i="13" s="1"/>
  <c r="AF45" i="13"/>
  <c r="AE45" i="13"/>
  <c r="AD45" i="13"/>
  <c r="T45" i="13"/>
  <c r="S45" i="13"/>
  <c r="R45" i="13"/>
  <c r="Q45" i="13"/>
  <c r="P45" i="13"/>
  <c r="O45" i="13"/>
  <c r="N45" i="13"/>
  <c r="M45" i="13"/>
  <c r="J45" i="13"/>
  <c r="I45" i="13"/>
  <c r="E45" i="13"/>
  <c r="AI44" i="13"/>
  <c r="AF44" i="13"/>
  <c r="AE44" i="13"/>
  <c r="AD44" i="13"/>
  <c r="T44" i="13"/>
  <c r="S44" i="13"/>
  <c r="R44" i="13"/>
  <c r="Q44" i="13"/>
  <c r="P44" i="13"/>
  <c r="O44" i="13"/>
  <c r="N44" i="13"/>
  <c r="M44" i="13"/>
  <c r="AJ43" i="13"/>
  <c r="J43" i="13" s="1"/>
  <c r="AI43" i="13"/>
  <c r="AG43" i="13"/>
  <c r="F43" i="13" s="1"/>
  <c r="AF43" i="13"/>
  <c r="E43" i="13" s="1"/>
  <c r="AE43" i="13"/>
  <c r="AD43" i="13"/>
  <c r="T43" i="13"/>
  <c r="S43" i="13"/>
  <c r="R43" i="13"/>
  <c r="Q43" i="13"/>
  <c r="P43" i="13"/>
  <c r="O43" i="13"/>
  <c r="N43" i="13"/>
  <c r="M43" i="13"/>
  <c r="I43" i="13"/>
  <c r="AJ42" i="13"/>
  <c r="AI42" i="13"/>
  <c r="AF42" i="13"/>
  <c r="AG42" i="13" s="1"/>
  <c r="F42" i="13" s="1"/>
  <c r="AE42" i="13"/>
  <c r="AD42" i="13"/>
  <c r="T42" i="13"/>
  <c r="S42" i="13"/>
  <c r="R42" i="13"/>
  <c r="Q42" i="13"/>
  <c r="P42" i="13"/>
  <c r="O42" i="13"/>
  <c r="N42" i="13"/>
  <c r="M42" i="13"/>
  <c r="I42" i="13"/>
  <c r="AK41" i="13"/>
  <c r="K41" i="13" s="1"/>
  <c r="AI41" i="13"/>
  <c r="AJ41" i="13" s="1"/>
  <c r="J41" i="13" s="1"/>
  <c r="AG41" i="13"/>
  <c r="AH41" i="13" s="1"/>
  <c r="G41" i="13" s="1"/>
  <c r="AF41" i="13"/>
  <c r="AE41" i="13"/>
  <c r="AD41" i="13"/>
  <c r="T41" i="13"/>
  <c r="S41" i="13"/>
  <c r="R41" i="13"/>
  <c r="Q41" i="13"/>
  <c r="P41" i="13"/>
  <c r="O41" i="13"/>
  <c r="N41" i="13"/>
  <c r="M41" i="13"/>
  <c r="F41" i="13"/>
  <c r="E41" i="13"/>
  <c r="AJ40" i="13"/>
  <c r="AI40" i="13"/>
  <c r="I40" i="13" s="1"/>
  <c r="AH40" i="13"/>
  <c r="G40" i="13" s="1"/>
  <c r="AG40" i="13"/>
  <c r="AF40" i="13"/>
  <c r="E40" i="13" s="1"/>
  <c r="AE40" i="13"/>
  <c r="AD40" i="13"/>
  <c r="T40" i="13"/>
  <c r="S40" i="13"/>
  <c r="R40" i="13"/>
  <c r="Q40" i="13"/>
  <c r="P40" i="13"/>
  <c r="O40" i="13"/>
  <c r="N40" i="13"/>
  <c r="M40" i="13"/>
  <c r="J40" i="13"/>
  <c r="F40" i="13"/>
  <c r="AI39" i="13"/>
  <c r="AF39" i="13"/>
  <c r="AE39" i="13"/>
  <c r="AD39" i="13"/>
  <c r="T39" i="13"/>
  <c r="S39" i="13"/>
  <c r="R39" i="13"/>
  <c r="Q39" i="13"/>
  <c r="P39" i="13"/>
  <c r="O39" i="13"/>
  <c r="N39" i="13"/>
  <c r="M39" i="13"/>
  <c r="AJ38" i="13"/>
  <c r="AI38" i="13"/>
  <c r="AF38" i="13"/>
  <c r="AE38" i="13"/>
  <c r="AD38" i="13"/>
  <c r="T38" i="13"/>
  <c r="S38" i="13"/>
  <c r="R38" i="13"/>
  <c r="Q38" i="13"/>
  <c r="P38" i="13"/>
  <c r="O38" i="13"/>
  <c r="N38" i="13"/>
  <c r="M38" i="13"/>
  <c r="I38" i="13"/>
  <c r="AK37" i="13"/>
  <c r="K37" i="13" s="1"/>
  <c r="AJ37" i="13"/>
  <c r="AI37" i="13"/>
  <c r="AH37" i="13"/>
  <c r="G37" i="13" s="1"/>
  <c r="AG37" i="13"/>
  <c r="F37" i="13" s="1"/>
  <c r="AF37" i="13"/>
  <c r="AE37" i="13"/>
  <c r="AD37" i="13"/>
  <c r="T37" i="13"/>
  <c r="S37" i="13"/>
  <c r="R37" i="13"/>
  <c r="Q37" i="13"/>
  <c r="P37" i="13"/>
  <c r="O37" i="13"/>
  <c r="N37" i="13"/>
  <c r="M37" i="13"/>
  <c r="J37" i="13"/>
  <c r="I37" i="13"/>
  <c r="L37" i="13" s="1"/>
  <c r="E37" i="13"/>
  <c r="AI36" i="13"/>
  <c r="AF36" i="13"/>
  <c r="AE36" i="13"/>
  <c r="AD36" i="13"/>
  <c r="T36" i="13"/>
  <c r="S36" i="13"/>
  <c r="R36" i="13"/>
  <c r="Q36" i="13"/>
  <c r="P36" i="13"/>
  <c r="O36" i="13"/>
  <c r="N36" i="13"/>
  <c r="M36" i="13"/>
  <c r="AJ35" i="13"/>
  <c r="J35" i="13" s="1"/>
  <c r="AI35" i="13"/>
  <c r="I35" i="13" s="1"/>
  <c r="AG35" i="13"/>
  <c r="F35" i="13" s="1"/>
  <c r="AF35" i="13"/>
  <c r="E35" i="13" s="1"/>
  <c r="AE35" i="13"/>
  <c r="AD35" i="13"/>
  <c r="T35" i="13"/>
  <c r="S35" i="13"/>
  <c r="R35" i="13"/>
  <c r="Q35" i="13"/>
  <c r="P35" i="13"/>
  <c r="O35" i="13"/>
  <c r="N35" i="13"/>
  <c r="M35" i="13"/>
  <c r="AJ34" i="13"/>
  <c r="J34" i="13" s="1"/>
  <c r="AI34" i="13"/>
  <c r="AH34" i="13"/>
  <c r="G34" i="13" s="1"/>
  <c r="AF34" i="13"/>
  <c r="AG34" i="13" s="1"/>
  <c r="F34" i="13" s="1"/>
  <c r="AE34" i="13"/>
  <c r="AD34" i="13"/>
  <c r="T34" i="13"/>
  <c r="S34" i="13"/>
  <c r="R34" i="13"/>
  <c r="Q34" i="13"/>
  <c r="P34" i="13"/>
  <c r="O34" i="13"/>
  <c r="N34" i="13"/>
  <c r="M34" i="13"/>
  <c r="I34" i="13"/>
  <c r="H34" i="13"/>
  <c r="E34" i="13"/>
  <c r="AI33" i="13"/>
  <c r="AG33" i="13"/>
  <c r="AH33" i="13" s="1"/>
  <c r="G33" i="13" s="1"/>
  <c r="AF33" i="13"/>
  <c r="AE33" i="13"/>
  <c r="AD33" i="13"/>
  <c r="T33" i="13"/>
  <c r="S33" i="13"/>
  <c r="R33" i="13"/>
  <c r="Q33" i="13"/>
  <c r="P33" i="13"/>
  <c r="O33" i="13"/>
  <c r="N33" i="13"/>
  <c r="M33" i="13"/>
  <c r="E33" i="13"/>
  <c r="AJ32" i="13"/>
  <c r="J32" i="13" s="1"/>
  <c r="AI32" i="13"/>
  <c r="I32" i="13" s="1"/>
  <c r="AH32" i="13"/>
  <c r="G32" i="13" s="1"/>
  <c r="AG32" i="13"/>
  <c r="AF32" i="13"/>
  <c r="E32" i="13" s="1"/>
  <c r="AE32" i="13"/>
  <c r="AD32" i="13"/>
  <c r="T32" i="13"/>
  <c r="S32" i="13"/>
  <c r="R32" i="13"/>
  <c r="Q32" i="13"/>
  <c r="P32" i="13"/>
  <c r="O32" i="13"/>
  <c r="N32" i="13"/>
  <c r="M32" i="13"/>
  <c r="F32" i="13"/>
  <c r="AI31" i="13"/>
  <c r="AF31" i="13"/>
  <c r="AE31" i="13"/>
  <c r="AD31" i="13"/>
  <c r="T31" i="13"/>
  <c r="S31" i="13"/>
  <c r="R31" i="13"/>
  <c r="Q31" i="13"/>
  <c r="P31" i="13"/>
  <c r="O31" i="13"/>
  <c r="N31" i="13"/>
  <c r="M31" i="13"/>
  <c r="AJ30" i="13"/>
  <c r="AI30" i="13"/>
  <c r="AG30" i="13"/>
  <c r="F30" i="13" s="1"/>
  <c r="AF30" i="13"/>
  <c r="AE30" i="13"/>
  <c r="AD30" i="13"/>
  <c r="T30" i="13"/>
  <c r="S30" i="13"/>
  <c r="R30" i="13"/>
  <c r="Q30" i="13"/>
  <c r="P30" i="13"/>
  <c r="O30" i="13"/>
  <c r="N30" i="13"/>
  <c r="M30" i="13"/>
  <c r="I30" i="13"/>
  <c r="AK29" i="13"/>
  <c r="K29" i="13" s="1"/>
  <c r="AI29" i="13"/>
  <c r="AJ29" i="13" s="1"/>
  <c r="AH29" i="13"/>
  <c r="AG29" i="13"/>
  <c r="AF29" i="13"/>
  <c r="AE29" i="13"/>
  <c r="AD29" i="13"/>
  <c r="T29" i="13"/>
  <c r="S29" i="13"/>
  <c r="R29" i="13"/>
  <c r="Q29" i="13"/>
  <c r="P29" i="13"/>
  <c r="O29" i="13"/>
  <c r="N29" i="13"/>
  <c r="M29" i="13"/>
  <c r="J29" i="13"/>
  <c r="I29" i="13"/>
  <c r="G29" i="13"/>
  <c r="F29" i="13"/>
  <c r="E29" i="13"/>
  <c r="AI28" i="13"/>
  <c r="AF28" i="13"/>
  <c r="AE28" i="13"/>
  <c r="AD28" i="13"/>
  <c r="T28" i="13"/>
  <c r="S28" i="13"/>
  <c r="R28" i="13"/>
  <c r="Q28" i="13"/>
  <c r="P28" i="13"/>
  <c r="O28" i="13"/>
  <c r="N28" i="13"/>
  <c r="M28" i="13"/>
  <c r="AI27" i="13"/>
  <c r="I27" i="13" s="1"/>
  <c r="AF27" i="13"/>
  <c r="AE27" i="13"/>
  <c r="AD27" i="13"/>
  <c r="T27" i="13"/>
  <c r="S27" i="13"/>
  <c r="R27" i="13"/>
  <c r="Q27" i="13"/>
  <c r="P27" i="13"/>
  <c r="O27" i="13"/>
  <c r="N27" i="13"/>
  <c r="M27" i="13"/>
  <c r="AJ26" i="13"/>
  <c r="AK26" i="13" s="1"/>
  <c r="K26" i="13" s="1"/>
  <c r="AI26" i="13"/>
  <c r="AF26" i="13"/>
  <c r="AG26" i="13" s="1"/>
  <c r="F26" i="13" s="1"/>
  <c r="AE26" i="13"/>
  <c r="AD26" i="13"/>
  <c r="T26" i="13"/>
  <c r="S26" i="13"/>
  <c r="R26" i="13"/>
  <c r="Q26" i="13"/>
  <c r="P26" i="13"/>
  <c r="O26" i="13"/>
  <c r="N26" i="13"/>
  <c r="M26" i="13"/>
  <c r="L26" i="13"/>
  <c r="J26" i="13"/>
  <c r="I26" i="13"/>
  <c r="E26" i="13"/>
  <c r="AI25" i="13"/>
  <c r="AJ25" i="13" s="1"/>
  <c r="AH25" i="13"/>
  <c r="G25" i="13" s="1"/>
  <c r="AG25" i="13"/>
  <c r="AF25" i="13"/>
  <c r="AE25" i="13"/>
  <c r="AD25" i="13"/>
  <c r="T25" i="13"/>
  <c r="S25" i="13"/>
  <c r="R25" i="13"/>
  <c r="Q25" i="13"/>
  <c r="P25" i="13"/>
  <c r="O25" i="13"/>
  <c r="N25" i="13"/>
  <c r="M25" i="13"/>
  <c r="J25" i="13"/>
  <c r="F25" i="13"/>
  <c r="E25" i="13"/>
  <c r="H25" i="13" s="1"/>
  <c r="AI24" i="13"/>
  <c r="AG24" i="13"/>
  <c r="AF24" i="13"/>
  <c r="E24" i="13" s="1"/>
  <c r="AE24" i="13"/>
  <c r="AD24" i="13"/>
  <c r="T24" i="13"/>
  <c r="S24" i="13"/>
  <c r="R24" i="13"/>
  <c r="Q24" i="13"/>
  <c r="P24" i="13"/>
  <c r="O24" i="13"/>
  <c r="N24" i="13"/>
  <c r="M24" i="13"/>
  <c r="AI23" i="13"/>
  <c r="AJ23" i="13" s="1"/>
  <c r="AK23" i="13" s="1"/>
  <c r="K23" i="13" s="1"/>
  <c r="AH23" i="13"/>
  <c r="AF23" i="13"/>
  <c r="AG23" i="13" s="1"/>
  <c r="F23" i="13" s="1"/>
  <c r="AE23" i="13"/>
  <c r="AD23" i="13"/>
  <c r="T23" i="13"/>
  <c r="S23" i="13"/>
  <c r="R23" i="13"/>
  <c r="Q23" i="13"/>
  <c r="P23" i="13"/>
  <c r="O23" i="13"/>
  <c r="N23" i="13"/>
  <c r="M23" i="13"/>
  <c r="J23" i="13"/>
  <c r="G23" i="13"/>
  <c r="E23" i="13"/>
  <c r="AJ22" i="13"/>
  <c r="J22" i="13" s="1"/>
  <c r="AI22" i="13"/>
  <c r="AK22" i="13" s="1"/>
  <c r="K22" i="13" s="1"/>
  <c r="AF22" i="13"/>
  <c r="AG22" i="13" s="1"/>
  <c r="F22" i="13" s="1"/>
  <c r="AE22" i="13"/>
  <c r="AD22" i="13"/>
  <c r="T22" i="13"/>
  <c r="S22" i="13"/>
  <c r="R22" i="13"/>
  <c r="Q22" i="13"/>
  <c r="P22" i="13"/>
  <c r="O22" i="13"/>
  <c r="N22" i="13"/>
  <c r="M22" i="13"/>
  <c r="I22" i="13"/>
  <c r="E22" i="13"/>
  <c r="AI21" i="13"/>
  <c r="AJ21" i="13" s="1"/>
  <c r="J21" i="13" s="1"/>
  <c r="AG21" i="13"/>
  <c r="AF21" i="13"/>
  <c r="AE21" i="13"/>
  <c r="AD21" i="13"/>
  <c r="T21" i="13"/>
  <c r="S21" i="13"/>
  <c r="R21" i="13"/>
  <c r="Q21" i="13"/>
  <c r="P21" i="13"/>
  <c r="O21" i="13"/>
  <c r="N21" i="13"/>
  <c r="M21" i="13"/>
  <c r="E21" i="13"/>
  <c r="AI20" i="13"/>
  <c r="AJ20" i="13" s="1"/>
  <c r="J20" i="13" s="1"/>
  <c r="AG20" i="13"/>
  <c r="AH20" i="13" s="1"/>
  <c r="G20" i="13" s="1"/>
  <c r="AF20" i="13"/>
  <c r="AE20" i="13"/>
  <c r="AD20" i="13"/>
  <c r="T20" i="13"/>
  <c r="S20" i="13"/>
  <c r="R20" i="13"/>
  <c r="Q20" i="13"/>
  <c r="P20" i="13"/>
  <c r="O20" i="13"/>
  <c r="N20" i="13"/>
  <c r="M20" i="13"/>
  <c r="I20" i="13"/>
  <c r="F20" i="13"/>
  <c r="E20" i="13"/>
  <c r="H20" i="13" s="1"/>
  <c r="AJ19" i="13"/>
  <c r="AI19" i="13"/>
  <c r="AK19" i="13" s="1"/>
  <c r="K19" i="13" s="1"/>
  <c r="AF19" i="13"/>
  <c r="E19" i="13" s="1"/>
  <c r="AE19" i="13"/>
  <c r="AD19" i="13"/>
  <c r="T19" i="13"/>
  <c r="S19" i="13"/>
  <c r="R19" i="13"/>
  <c r="Q19" i="13"/>
  <c r="P19" i="13"/>
  <c r="O19" i="13"/>
  <c r="N19" i="13"/>
  <c r="M19" i="13"/>
  <c r="J19" i="13"/>
  <c r="AI18" i="13"/>
  <c r="AF18" i="13"/>
  <c r="AE18" i="13"/>
  <c r="AD18" i="13"/>
  <c r="T18" i="13"/>
  <c r="S18" i="13"/>
  <c r="R18" i="13"/>
  <c r="Q18" i="13"/>
  <c r="P18" i="13"/>
  <c r="O18" i="13"/>
  <c r="N18" i="13"/>
  <c r="M18" i="13"/>
  <c r="AJ17" i="13"/>
  <c r="J17" i="13" s="1"/>
  <c r="AI17" i="13"/>
  <c r="AG17" i="13"/>
  <c r="F17" i="13" s="1"/>
  <c r="AF17" i="13"/>
  <c r="AE17" i="13"/>
  <c r="AD17" i="13"/>
  <c r="T17" i="13"/>
  <c r="S17" i="13"/>
  <c r="R17" i="13"/>
  <c r="Q17" i="13"/>
  <c r="P17" i="13"/>
  <c r="O17" i="13"/>
  <c r="N17" i="13"/>
  <c r="M17" i="13"/>
  <c r="I17" i="13"/>
  <c r="E17" i="13"/>
  <c r="AI16" i="13"/>
  <c r="AJ16" i="13" s="1"/>
  <c r="J16" i="13" s="1"/>
  <c r="AH16" i="13"/>
  <c r="G16" i="13" s="1"/>
  <c r="AG16" i="13"/>
  <c r="F16" i="13" s="1"/>
  <c r="AF16" i="13"/>
  <c r="AE16" i="13"/>
  <c r="AD16" i="13"/>
  <c r="T16" i="13"/>
  <c r="S16" i="13"/>
  <c r="R16" i="13"/>
  <c r="Q16" i="13"/>
  <c r="P16" i="13"/>
  <c r="O16" i="13"/>
  <c r="N16" i="13"/>
  <c r="M16" i="13"/>
  <c r="I16" i="13"/>
  <c r="E16" i="13"/>
  <c r="AI15" i="13"/>
  <c r="AF15" i="13"/>
  <c r="AG15" i="13" s="1"/>
  <c r="F15" i="13" s="1"/>
  <c r="AE15" i="13"/>
  <c r="AD15" i="13"/>
  <c r="T15" i="13"/>
  <c r="S15" i="13"/>
  <c r="R15" i="13"/>
  <c r="Q15" i="13"/>
  <c r="P15" i="13"/>
  <c r="O15" i="13"/>
  <c r="N15" i="13"/>
  <c r="M15" i="13"/>
  <c r="AI14" i="13"/>
  <c r="I14" i="13" s="1"/>
  <c r="AF14" i="13"/>
  <c r="AE14" i="13"/>
  <c r="AD14" i="13"/>
  <c r="T14" i="13"/>
  <c r="S14" i="13"/>
  <c r="R14" i="13"/>
  <c r="Q14" i="13"/>
  <c r="P14" i="13"/>
  <c r="O14" i="13"/>
  <c r="N14" i="13"/>
  <c r="M14" i="13"/>
  <c r="AJ13" i="13"/>
  <c r="J13" i="13" s="1"/>
  <c r="AI13" i="13"/>
  <c r="AG13" i="13"/>
  <c r="F13" i="13" s="1"/>
  <c r="AF13" i="13"/>
  <c r="AE13" i="13"/>
  <c r="AD13" i="13"/>
  <c r="T13" i="13"/>
  <c r="S13" i="13"/>
  <c r="R13" i="13"/>
  <c r="Q13" i="13"/>
  <c r="P13" i="13"/>
  <c r="O13" i="13"/>
  <c r="N13" i="13"/>
  <c r="M13" i="13"/>
  <c r="I13" i="13"/>
  <c r="E13" i="13"/>
  <c r="AK12" i="13"/>
  <c r="K12" i="13" s="1"/>
  <c r="AI12" i="13"/>
  <c r="AJ12" i="13" s="1"/>
  <c r="AG12" i="13"/>
  <c r="AH12" i="13" s="1"/>
  <c r="G12" i="13" s="1"/>
  <c r="AF12" i="13"/>
  <c r="AE12" i="13"/>
  <c r="AD12" i="13"/>
  <c r="T12" i="13"/>
  <c r="S12" i="13"/>
  <c r="R12" i="13"/>
  <c r="Q12" i="13"/>
  <c r="P12" i="13"/>
  <c r="O12" i="13"/>
  <c r="N12" i="13"/>
  <c r="M12" i="13"/>
  <c r="J12" i="13"/>
  <c r="I12" i="13"/>
  <c r="E12" i="13"/>
  <c r="AI11" i="13"/>
  <c r="AF11" i="13"/>
  <c r="AE11" i="13"/>
  <c r="AD11" i="13"/>
  <c r="T11" i="13"/>
  <c r="S11" i="13"/>
  <c r="R11" i="13"/>
  <c r="Q11" i="13"/>
  <c r="P11" i="13"/>
  <c r="O11" i="13"/>
  <c r="N11" i="13"/>
  <c r="M11" i="13"/>
  <c r="AI10" i="13"/>
  <c r="AG10" i="13"/>
  <c r="F10" i="13" s="1"/>
  <c r="AF10" i="13"/>
  <c r="AE10" i="13"/>
  <c r="AD10" i="13"/>
  <c r="T10" i="13"/>
  <c r="S10" i="13"/>
  <c r="R10" i="13"/>
  <c r="Q10" i="13"/>
  <c r="P10" i="13"/>
  <c r="O10" i="13"/>
  <c r="N10" i="13"/>
  <c r="M10" i="13"/>
  <c r="E10" i="13"/>
  <c r="AJ9" i="13"/>
  <c r="AK9" i="13" s="1"/>
  <c r="K9" i="13" s="1"/>
  <c r="AI9" i="13"/>
  <c r="AF9" i="13"/>
  <c r="AE9" i="13"/>
  <c r="AD9" i="13"/>
  <c r="T9" i="13"/>
  <c r="S9" i="13"/>
  <c r="R9" i="13"/>
  <c r="Q9" i="13"/>
  <c r="P9" i="13"/>
  <c r="O9" i="13"/>
  <c r="N9" i="13"/>
  <c r="M9" i="13"/>
  <c r="I9" i="13"/>
  <c r="AI8" i="13"/>
  <c r="AJ8" i="13" s="1"/>
  <c r="J8" i="13" s="1"/>
  <c r="AH8" i="13"/>
  <c r="AG8" i="13"/>
  <c r="AF8" i="13"/>
  <c r="AE8" i="13"/>
  <c r="AD8" i="13"/>
  <c r="T8" i="13"/>
  <c r="S8" i="13"/>
  <c r="R8" i="13"/>
  <c r="Q8" i="13"/>
  <c r="P8" i="13"/>
  <c r="O8" i="13"/>
  <c r="N8" i="13"/>
  <c r="M8" i="13"/>
  <c r="G8" i="13"/>
  <c r="F8" i="13"/>
  <c r="E8" i="13"/>
  <c r="AJ7" i="13"/>
  <c r="J7" i="13" s="1"/>
  <c r="AI7" i="13"/>
  <c r="AF7" i="13"/>
  <c r="E7" i="13" s="1"/>
  <c r="AE7" i="13"/>
  <c r="AD7" i="13"/>
  <c r="T7" i="13"/>
  <c r="S7" i="13"/>
  <c r="R7" i="13"/>
  <c r="Q7" i="13"/>
  <c r="P7" i="13"/>
  <c r="O7" i="13"/>
  <c r="N7" i="13"/>
  <c r="M7" i="13"/>
  <c r="I7" i="13"/>
  <c r="AI6" i="13"/>
  <c r="AJ6" i="13" s="1"/>
  <c r="AF6" i="13"/>
  <c r="E6" i="13" s="1"/>
  <c r="AE6" i="13"/>
  <c r="AD6" i="13"/>
  <c r="T6" i="13"/>
  <c r="S6" i="13"/>
  <c r="R6" i="13"/>
  <c r="Q6" i="13"/>
  <c r="P6" i="13"/>
  <c r="O6" i="13"/>
  <c r="N6" i="13"/>
  <c r="M6" i="13"/>
  <c r="I6" i="13"/>
  <c r="AI5" i="13"/>
  <c r="I5" i="13" s="1"/>
  <c r="AF5" i="13"/>
  <c r="AG5" i="13" s="1"/>
  <c r="F5" i="13" s="1"/>
  <c r="T5" i="13"/>
  <c r="S5" i="13"/>
  <c r="R5" i="13"/>
  <c r="Q5" i="13"/>
  <c r="P5" i="13"/>
  <c r="O5" i="13"/>
  <c r="N5" i="13"/>
  <c r="M5" i="13"/>
  <c r="T4" i="13"/>
  <c r="S4" i="13"/>
  <c r="R4" i="13"/>
  <c r="Q4" i="13"/>
  <c r="P4" i="13"/>
  <c r="O4" i="13"/>
  <c r="N4" i="13"/>
  <c r="M4" i="13"/>
  <c r="A3" i="13"/>
  <c r="AJ4" i="13" l="1"/>
  <c r="AK4" i="13" s="1"/>
  <c r="AG4" i="13"/>
  <c r="AH4" i="13" s="1"/>
  <c r="AC26" i="13"/>
  <c r="AK6" i="13"/>
  <c r="K6" i="13" s="1"/>
  <c r="J6" i="13"/>
  <c r="L6" i="13" s="1"/>
  <c r="AC6" i="13" s="1"/>
  <c r="E4" i="13"/>
  <c r="W10" i="13"/>
  <c r="X10" i="13" s="1"/>
  <c r="I4" i="13"/>
  <c r="AH5" i="13"/>
  <c r="G5" i="13" s="1"/>
  <c r="E46" i="13"/>
  <c r="AG46" i="13"/>
  <c r="F46" i="13" s="1"/>
  <c r="AK8" i="13"/>
  <c r="K8" i="13" s="1"/>
  <c r="AJ10" i="13"/>
  <c r="J10" i="13" s="1"/>
  <c r="AH14" i="13"/>
  <c r="G14" i="13" s="1"/>
  <c r="AG14" i="13"/>
  <c r="F14" i="13" s="1"/>
  <c r="AG6" i="13"/>
  <c r="F6" i="13" s="1"/>
  <c r="AB20" i="13"/>
  <c r="AA20" i="13"/>
  <c r="Z20" i="13"/>
  <c r="AK21" i="13"/>
  <c r="K21" i="13" s="1"/>
  <c r="AG39" i="13"/>
  <c r="F39" i="13" s="1"/>
  <c r="E39" i="13"/>
  <c r="L12" i="13"/>
  <c r="AC12" i="13" s="1"/>
  <c r="AH21" i="13"/>
  <c r="G21" i="13" s="1"/>
  <c r="F21" i="13"/>
  <c r="H21" i="13" s="1"/>
  <c r="I8" i="13"/>
  <c r="L8" i="13" s="1"/>
  <c r="AC8" i="13" s="1"/>
  <c r="E11" i="13"/>
  <c r="AG11" i="13"/>
  <c r="F11" i="13" s="1"/>
  <c r="AB25" i="13"/>
  <c r="V25" i="13"/>
  <c r="U25" i="13"/>
  <c r="AA25" i="13"/>
  <c r="Z25" i="13"/>
  <c r="AH6" i="13"/>
  <c r="G6" i="13" s="1"/>
  <c r="H6" i="13" s="1"/>
  <c r="AG7" i="13"/>
  <c r="F7" i="13" s="1"/>
  <c r="E9" i="13"/>
  <c r="AG9" i="13"/>
  <c r="F9" i="13" s="1"/>
  <c r="AK17" i="13"/>
  <c r="K17" i="13" s="1"/>
  <c r="L17" i="13" s="1"/>
  <c r="AC17" i="13" s="1"/>
  <c r="E5" i="13"/>
  <c r="I11" i="13"/>
  <c r="AK13" i="13"/>
  <c r="K13" i="13" s="1"/>
  <c r="L13" i="13" s="1"/>
  <c r="AC13" i="13" s="1"/>
  <c r="H16" i="13"/>
  <c r="H22" i="13"/>
  <c r="AH22" i="13"/>
  <c r="G22" i="13" s="1"/>
  <c r="E28" i="13"/>
  <c r="AG28" i="13"/>
  <c r="F28" i="13" s="1"/>
  <c r="AC49" i="13"/>
  <c r="AJ5" i="13"/>
  <c r="J5" i="13" s="1"/>
  <c r="I10" i="13"/>
  <c r="I15" i="13"/>
  <c r="AK15" i="13"/>
  <c r="K15" i="13" s="1"/>
  <c r="AJ15" i="13"/>
  <c r="J15" i="13" s="1"/>
  <c r="AK16" i="13"/>
  <c r="K16" i="13" s="1"/>
  <c r="L16" i="13" s="1"/>
  <c r="AC16" i="13" s="1"/>
  <c r="AJ14" i="13"/>
  <c r="J14" i="13" s="1"/>
  <c r="AK7" i="13"/>
  <c r="K7" i="13" s="1"/>
  <c r="L7" i="13" s="1"/>
  <c r="AC7" i="13" s="1"/>
  <c r="AJ11" i="13"/>
  <c r="J11" i="13" s="1"/>
  <c r="E14" i="13"/>
  <c r="E18" i="13"/>
  <c r="AG18" i="13"/>
  <c r="F18" i="13" s="1"/>
  <c r="L20" i="13"/>
  <c r="AC20" i="13" s="1"/>
  <c r="W21" i="13"/>
  <c r="X21" i="13" s="1"/>
  <c r="L22" i="13"/>
  <c r="AC22" i="13" s="1"/>
  <c r="Y25" i="13"/>
  <c r="AH26" i="13"/>
  <c r="G26" i="13" s="1"/>
  <c r="H26" i="13" s="1"/>
  <c r="E27" i="13"/>
  <c r="AH27" i="13"/>
  <c r="G27" i="13" s="1"/>
  <c r="AG27" i="13"/>
  <c r="F27" i="13" s="1"/>
  <c r="W29" i="13"/>
  <c r="X29" i="13" s="1"/>
  <c r="AJ33" i="13"/>
  <c r="J33" i="13" s="1"/>
  <c r="I33" i="13"/>
  <c r="AK33" i="13"/>
  <c r="K33" i="13" s="1"/>
  <c r="W48" i="13"/>
  <c r="X48" i="13" s="1"/>
  <c r="AH15" i="13"/>
  <c r="G15" i="13" s="1"/>
  <c r="AK18" i="13"/>
  <c r="K18" i="13" s="1"/>
  <c r="AJ18" i="13"/>
  <c r="J18" i="13" s="1"/>
  <c r="I18" i="13"/>
  <c r="L18" i="13" s="1"/>
  <c r="AC18" i="13" s="1"/>
  <c r="U20" i="13"/>
  <c r="H33" i="13"/>
  <c r="J42" i="13"/>
  <c r="L42" i="13" s="1"/>
  <c r="AC42" i="13" s="1"/>
  <c r="AK42" i="13"/>
  <c r="K42" i="13" s="1"/>
  <c r="H8" i="13"/>
  <c r="J9" i="13"/>
  <c r="L9" i="13" s="1"/>
  <c r="AC9" i="13" s="1"/>
  <c r="AH10" i="13"/>
  <c r="G10" i="13" s="1"/>
  <c r="H10" i="13" s="1"/>
  <c r="F12" i="13"/>
  <c r="H12" i="13" s="1"/>
  <c r="AH17" i="13"/>
  <c r="G17" i="13" s="1"/>
  <c r="H17" i="13" s="1"/>
  <c r="V20" i="13"/>
  <c r="AK20" i="13"/>
  <c r="K20" i="13" s="1"/>
  <c r="H23" i="13"/>
  <c r="V34" i="13"/>
  <c r="AA34" i="13"/>
  <c r="Y34" i="13"/>
  <c r="U34" i="13"/>
  <c r="AB34" i="13"/>
  <c r="Z34" i="13"/>
  <c r="AC37" i="13"/>
  <c r="L43" i="13"/>
  <c r="AC43" i="13" s="1"/>
  <c r="H47" i="13"/>
  <c r="L50" i="13"/>
  <c r="AC50" i="13" s="1"/>
  <c r="AH13" i="13"/>
  <c r="G13" i="13" s="1"/>
  <c r="H13" i="13" s="1"/>
  <c r="W20" i="13"/>
  <c r="X20" i="13" s="1"/>
  <c r="Y20" i="13"/>
  <c r="AH24" i="13"/>
  <c r="G24" i="13" s="1"/>
  <c r="F24" i="13"/>
  <c r="L34" i="13"/>
  <c r="AC34" i="13" s="1"/>
  <c r="I47" i="13"/>
  <c r="AJ47" i="13"/>
  <c r="J47" i="13" s="1"/>
  <c r="AK47" i="13"/>
  <c r="K47" i="13" s="1"/>
  <c r="L29" i="13"/>
  <c r="AC29" i="13" s="1"/>
  <c r="AH31" i="13"/>
  <c r="G31" i="13" s="1"/>
  <c r="AG31" i="13"/>
  <c r="F31" i="13" s="1"/>
  <c r="W33" i="13"/>
  <c r="X33" i="13" s="1"/>
  <c r="W34" i="13"/>
  <c r="X34" i="13" s="1"/>
  <c r="AH38" i="13"/>
  <c r="G38" i="13" s="1"/>
  <c r="E38" i="13"/>
  <c r="H38" i="13" s="1"/>
  <c r="I39" i="13"/>
  <c r="AJ39" i="13"/>
  <c r="J39" i="13" s="1"/>
  <c r="E42" i="13"/>
  <c r="E52" i="13"/>
  <c r="AG52" i="13"/>
  <c r="E15" i="13"/>
  <c r="H15" i="13" s="1"/>
  <c r="I19" i="13"/>
  <c r="L19" i="13" s="1"/>
  <c r="AC19" i="13" s="1"/>
  <c r="AG19" i="13"/>
  <c r="I23" i="13"/>
  <c r="L23" i="13" s="1"/>
  <c r="AC23" i="13" s="1"/>
  <c r="H24" i="13"/>
  <c r="I25" i="13"/>
  <c r="AK25" i="13"/>
  <c r="K25" i="13" s="1"/>
  <c r="AH30" i="13"/>
  <c r="G30" i="13" s="1"/>
  <c r="E30" i="13"/>
  <c r="H30" i="13" s="1"/>
  <c r="I31" i="13"/>
  <c r="AJ31" i="13"/>
  <c r="AK34" i="13"/>
  <c r="K34" i="13" s="1"/>
  <c r="AG38" i="13"/>
  <c r="F38" i="13" s="1"/>
  <c r="H41" i="13"/>
  <c r="E44" i="13"/>
  <c r="AG44" i="13"/>
  <c r="AH45" i="13"/>
  <c r="G45" i="13" s="1"/>
  <c r="H45" i="13" s="1"/>
  <c r="F49" i="13"/>
  <c r="H49" i="13" s="1"/>
  <c r="E36" i="13"/>
  <c r="AG36" i="13"/>
  <c r="F36" i="13" s="1"/>
  <c r="J46" i="13"/>
  <c r="L46" i="13" s="1"/>
  <c r="AC46" i="13" s="1"/>
  <c r="AK46" i="13"/>
  <c r="K46" i="13" s="1"/>
  <c r="H51" i="13"/>
  <c r="AK52" i="13"/>
  <c r="K52" i="13" s="1"/>
  <c r="AJ52" i="13"/>
  <c r="J52" i="13" s="1"/>
  <c r="I52" i="13"/>
  <c r="I21" i="13"/>
  <c r="L21" i="13" s="1"/>
  <c r="AC21" i="13" s="1"/>
  <c r="F33" i="13"/>
  <c r="AH36" i="13"/>
  <c r="G36" i="13" s="1"/>
  <c r="J38" i="13"/>
  <c r="L38" i="13" s="1"/>
  <c r="AC38" i="13" s="1"/>
  <c r="AK38" i="13"/>
  <c r="K38" i="13" s="1"/>
  <c r="I41" i="13"/>
  <c r="L41" i="13" s="1"/>
  <c r="AC41" i="13" s="1"/>
  <c r="AK44" i="13"/>
  <c r="K44" i="13" s="1"/>
  <c r="AJ44" i="13"/>
  <c r="J44" i="13" s="1"/>
  <c r="I44" i="13"/>
  <c r="H48" i="13"/>
  <c r="AK24" i="13"/>
  <c r="K24" i="13" s="1"/>
  <c r="AK28" i="13"/>
  <c r="K28" i="13" s="1"/>
  <c r="AJ28" i="13"/>
  <c r="J28" i="13" s="1"/>
  <c r="I28" i="13"/>
  <c r="J30" i="13"/>
  <c r="L30" i="13" s="1"/>
  <c r="AC30" i="13" s="1"/>
  <c r="AK30" i="13"/>
  <c r="K30" i="13" s="1"/>
  <c r="H35" i="13"/>
  <c r="AK36" i="13"/>
  <c r="K36" i="13" s="1"/>
  <c r="AJ36" i="13"/>
  <c r="J36" i="13" s="1"/>
  <c r="I36" i="13"/>
  <c r="H40" i="13"/>
  <c r="AH50" i="13"/>
  <c r="G50" i="13" s="1"/>
  <c r="H50" i="13" s="1"/>
  <c r="AK51" i="13"/>
  <c r="K51" i="13" s="1"/>
  <c r="I24" i="13"/>
  <c r="AJ24" i="13"/>
  <c r="J24" i="13" s="1"/>
  <c r="AJ27" i="13"/>
  <c r="J27" i="13" s="1"/>
  <c r="H29" i="13"/>
  <c r="E31" i="13"/>
  <c r="H31" i="13" s="1"/>
  <c r="H32" i="13"/>
  <c r="H37" i="13"/>
  <c r="AH42" i="13"/>
  <c r="G42" i="13" s="1"/>
  <c r="AK43" i="13"/>
  <c r="K43" i="13" s="1"/>
  <c r="AJ51" i="13"/>
  <c r="J51" i="13" s="1"/>
  <c r="L51" i="13" s="1"/>
  <c r="AC51" i="13" s="1"/>
  <c r="W25" i="13"/>
  <c r="X25" i="13" s="1"/>
  <c r="AK35" i="13"/>
  <c r="K35" i="13" s="1"/>
  <c r="L35" i="13" s="1"/>
  <c r="AC35" i="13" s="1"/>
  <c r="L45" i="13"/>
  <c r="AC45" i="13" s="1"/>
  <c r="AH47" i="13"/>
  <c r="G47" i="13" s="1"/>
  <c r="AG47" i="13"/>
  <c r="F47" i="13" s="1"/>
  <c r="AK32" i="13"/>
  <c r="K32" i="13" s="1"/>
  <c r="L32" i="13" s="1"/>
  <c r="AC32" i="13" s="1"/>
  <c r="AH35" i="13"/>
  <c r="G35" i="13" s="1"/>
  <c r="AK40" i="13"/>
  <c r="K40" i="13" s="1"/>
  <c r="L40" i="13" s="1"/>
  <c r="AC40" i="13" s="1"/>
  <c r="AH43" i="13"/>
  <c r="G43" i="13" s="1"/>
  <c r="H43" i="13" s="1"/>
  <c r="AK48" i="13"/>
  <c r="K48" i="13" s="1"/>
  <c r="L48" i="13" s="1"/>
  <c r="AC48" i="13" s="1"/>
  <c r="AH51" i="13"/>
  <c r="G51" i="13" s="1"/>
  <c r="AG53" i="13"/>
  <c r="F53" i="13" s="1"/>
  <c r="AJ53" i="13"/>
  <c r="J53" i="13" s="1"/>
  <c r="J4" i="13" l="1"/>
  <c r="F4" i="13"/>
  <c r="AB49" i="13"/>
  <c r="Z49" i="13"/>
  <c r="Y49" i="13"/>
  <c r="V49" i="13"/>
  <c r="U49" i="13"/>
  <c r="AA49" i="13"/>
  <c r="W49" i="13"/>
  <c r="X49" i="13" s="1"/>
  <c r="AB45" i="13"/>
  <c r="AA45" i="13"/>
  <c r="V45" i="13"/>
  <c r="Z45" i="13"/>
  <c r="Y45" i="13"/>
  <c r="U45" i="13"/>
  <c r="W45" i="13"/>
  <c r="X45" i="13" s="1"/>
  <c r="V26" i="13"/>
  <c r="AA26" i="13"/>
  <c r="AB26" i="13"/>
  <c r="Z26" i="13"/>
  <c r="U26" i="13"/>
  <c r="Y26" i="13"/>
  <c r="W26" i="13"/>
  <c r="X26" i="13" s="1"/>
  <c r="L5" i="13"/>
  <c r="V50" i="13"/>
  <c r="AA50" i="13"/>
  <c r="Y50" i="13"/>
  <c r="Z50" i="13"/>
  <c r="U50" i="13"/>
  <c r="AB50" i="13"/>
  <c r="W50" i="13"/>
  <c r="X50" i="13" s="1"/>
  <c r="V17" i="13"/>
  <c r="AA17" i="13"/>
  <c r="Z17" i="13"/>
  <c r="U17" i="13"/>
  <c r="AB17" i="13"/>
  <c r="Y17" i="13"/>
  <c r="W17" i="13"/>
  <c r="X17" i="13" s="1"/>
  <c r="AB12" i="13"/>
  <c r="Z12" i="13"/>
  <c r="Y12" i="13"/>
  <c r="V12" i="13"/>
  <c r="U12" i="13"/>
  <c r="AA12" i="13"/>
  <c r="W12" i="13"/>
  <c r="X12" i="13" s="1"/>
  <c r="V43" i="13"/>
  <c r="U43" i="13"/>
  <c r="Z43" i="13"/>
  <c r="Y43" i="13"/>
  <c r="AB43" i="13"/>
  <c r="AA43" i="13"/>
  <c r="W43" i="13"/>
  <c r="X43" i="13" s="1"/>
  <c r="AA13" i="13"/>
  <c r="Z13" i="13"/>
  <c r="U13" i="13"/>
  <c r="AB13" i="13"/>
  <c r="Y13" i="13"/>
  <c r="V13" i="13"/>
  <c r="W13" i="13"/>
  <c r="X13" i="13" s="1"/>
  <c r="V6" i="13"/>
  <c r="U6" i="13"/>
  <c r="Y6" i="13"/>
  <c r="AB6" i="13"/>
  <c r="AA6" i="13"/>
  <c r="Z6" i="13"/>
  <c r="W6" i="13"/>
  <c r="X6" i="13" s="1"/>
  <c r="AA38" i="13"/>
  <c r="Z38" i="13"/>
  <c r="U38" i="13"/>
  <c r="AB38" i="13"/>
  <c r="Y38" i="13"/>
  <c r="V38" i="13"/>
  <c r="AB22" i="13"/>
  <c r="AA22" i="13"/>
  <c r="Y22" i="13"/>
  <c r="Z22" i="13"/>
  <c r="V22" i="13"/>
  <c r="U22" i="13"/>
  <c r="AB21" i="13"/>
  <c r="AA21" i="13"/>
  <c r="Z21" i="13"/>
  <c r="V21" i="13"/>
  <c r="Y21" i="13"/>
  <c r="U21" i="13"/>
  <c r="AB16" i="13"/>
  <c r="AA16" i="13"/>
  <c r="U16" i="13"/>
  <c r="Y16" i="13"/>
  <c r="Z16" i="13"/>
  <c r="V16" i="13"/>
  <c r="K4" i="13"/>
  <c r="AH44" i="13"/>
  <c r="G44" i="13" s="1"/>
  <c r="H44" i="13" s="1"/>
  <c r="F44" i="13"/>
  <c r="AA30" i="13"/>
  <c r="Z30" i="13"/>
  <c r="U30" i="13"/>
  <c r="AB30" i="13"/>
  <c r="Y30" i="13"/>
  <c r="V30" i="13"/>
  <c r="Y15" i="13"/>
  <c r="U15" i="13"/>
  <c r="AB15" i="13"/>
  <c r="AA15" i="13"/>
  <c r="Z15" i="13"/>
  <c r="V15" i="13"/>
  <c r="W15" i="13"/>
  <c r="X15" i="13" s="1"/>
  <c r="AB33" i="13"/>
  <c r="Z33" i="13"/>
  <c r="U33" i="13"/>
  <c r="AA33" i="13"/>
  <c r="Y33" i="13"/>
  <c r="V33" i="13"/>
  <c r="AH53" i="13"/>
  <c r="G53" i="13" s="1"/>
  <c r="H53" i="13" s="1"/>
  <c r="Z31" i="13"/>
  <c r="Y31" i="13"/>
  <c r="V31" i="13"/>
  <c r="AB31" i="13"/>
  <c r="AA31" i="13"/>
  <c r="U31" i="13"/>
  <c r="W31" i="13"/>
  <c r="X31" i="13" s="1"/>
  <c r="Y48" i="13"/>
  <c r="U48" i="13"/>
  <c r="AA48" i="13"/>
  <c r="V48" i="13"/>
  <c r="AB48" i="13"/>
  <c r="Z48" i="13"/>
  <c r="F52" i="13"/>
  <c r="H52" i="13" s="1"/>
  <c r="AH52" i="13"/>
  <c r="G52" i="13" s="1"/>
  <c r="L47" i="13"/>
  <c r="AC47" i="13" s="1"/>
  <c r="Z47" i="13"/>
  <c r="Y47" i="13"/>
  <c r="V47" i="13"/>
  <c r="AB47" i="13"/>
  <c r="AA47" i="13"/>
  <c r="U47" i="13"/>
  <c r="V10" i="13"/>
  <c r="Z10" i="13"/>
  <c r="U10" i="13"/>
  <c r="AB10" i="13"/>
  <c r="AA10" i="13"/>
  <c r="Y10" i="13"/>
  <c r="H9" i="13"/>
  <c r="AH46" i="13"/>
  <c r="G46" i="13" s="1"/>
  <c r="H46" i="13" s="1"/>
  <c r="AK53" i="13"/>
  <c r="K53" i="13" s="1"/>
  <c r="L53" i="13" s="1"/>
  <c r="AC53" i="13" s="1"/>
  <c r="G4" i="13"/>
  <c r="V51" i="13"/>
  <c r="U51" i="13"/>
  <c r="Z51" i="13"/>
  <c r="AA51" i="13"/>
  <c r="Y51" i="13"/>
  <c r="W51" i="13"/>
  <c r="X51" i="13" s="1"/>
  <c r="AB51" i="13"/>
  <c r="AB41" i="13"/>
  <c r="Z41" i="13"/>
  <c r="V41" i="13"/>
  <c r="U41" i="13"/>
  <c r="AA41" i="13"/>
  <c r="Y41" i="13"/>
  <c r="AB29" i="13"/>
  <c r="AA29" i="13"/>
  <c r="Z29" i="13"/>
  <c r="Y29" i="13"/>
  <c r="V29" i="13"/>
  <c r="U29" i="13"/>
  <c r="Y40" i="13"/>
  <c r="U40" i="13"/>
  <c r="AA40" i="13"/>
  <c r="V40" i="13"/>
  <c r="AB40" i="13"/>
  <c r="Z40" i="13"/>
  <c r="W40" i="13"/>
  <c r="X40" i="13" s="1"/>
  <c r="L28" i="13"/>
  <c r="AC28" i="13" s="1"/>
  <c r="L44" i="13"/>
  <c r="AC44" i="13" s="1"/>
  <c r="AK39" i="13"/>
  <c r="K39" i="13" s="1"/>
  <c r="L25" i="13"/>
  <c r="AC25" i="13" s="1"/>
  <c r="Y23" i="13"/>
  <c r="V23" i="13"/>
  <c r="U23" i="13"/>
  <c r="AA23" i="13"/>
  <c r="Z23" i="13"/>
  <c r="AB23" i="13"/>
  <c r="W23" i="13"/>
  <c r="X23" i="13" s="1"/>
  <c r="AB8" i="13"/>
  <c r="Y8" i="13"/>
  <c r="Z8" i="13"/>
  <c r="V8" i="13"/>
  <c r="U8" i="13"/>
  <c r="AA8" i="13"/>
  <c r="H27" i="13"/>
  <c r="AH18" i="13"/>
  <c r="G18" i="13" s="1"/>
  <c r="AH28" i="13"/>
  <c r="G28" i="13" s="1"/>
  <c r="AK11" i="13"/>
  <c r="K11" i="13" s="1"/>
  <c r="L11" i="13" s="1"/>
  <c r="AC11" i="13" s="1"/>
  <c r="H11" i="13"/>
  <c r="W41" i="13"/>
  <c r="X41" i="13" s="1"/>
  <c r="AH11" i="13"/>
  <c r="G11" i="13" s="1"/>
  <c r="Y32" i="13"/>
  <c r="U32" i="13"/>
  <c r="AA32" i="13"/>
  <c r="Z32" i="13"/>
  <c r="W32" i="13"/>
  <c r="X32" i="13" s="1"/>
  <c r="AB32" i="13"/>
  <c r="V32" i="13"/>
  <c r="W38" i="13"/>
  <c r="X38" i="13" s="1"/>
  <c r="H36" i="13"/>
  <c r="U24" i="13"/>
  <c r="AB24" i="13"/>
  <c r="AA24" i="13"/>
  <c r="Z24" i="13"/>
  <c r="Y24" i="13"/>
  <c r="V24" i="13"/>
  <c r="W24" i="13"/>
  <c r="X24" i="13" s="1"/>
  <c r="H42" i="13"/>
  <c r="W47" i="13"/>
  <c r="X47" i="13" s="1"/>
  <c r="H18" i="13"/>
  <c r="AH7" i="13"/>
  <c r="G7" i="13" s="1"/>
  <c r="H7" i="13" s="1"/>
  <c r="H39" i="13"/>
  <c r="AK10" i="13"/>
  <c r="K10" i="13" s="1"/>
  <c r="W8" i="13"/>
  <c r="X8" i="13" s="1"/>
  <c r="V35" i="13"/>
  <c r="U35" i="13"/>
  <c r="Z35" i="13"/>
  <c r="W35" i="13"/>
  <c r="X35" i="13" s="1"/>
  <c r="AB35" i="13"/>
  <c r="AA35" i="13"/>
  <c r="Y35" i="13"/>
  <c r="L36" i="13"/>
  <c r="AC36" i="13" s="1"/>
  <c r="L52" i="13"/>
  <c r="AC52" i="13" s="1"/>
  <c r="L33" i="13"/>
  <c r="AC33" i="13" s="1"/>
  <c r="AK14" i="13"/>
  <c r="K14" i="13" s="1"/>
  <c r="L14" i="13" s="1"/>
  <c r="AC14" i="13" s="1"/>
  <c r="L15" i="13"/>
  <c r="AC15" i="13" s="1"/>
  <c r="H28" i="13"/>
  <c r="AK5" i="13"/>
  <c r="K5" i="13" s="1"/>
  <c r="W16" i="13"/>
  <c r="X16" i="13" s="1"/>
  <c r="AH9" i="13"/>
  <c r="G9" i="13" s="1"/>
  <c r="AB37" i="13"/>
  <c r="AA37" i="13"/>
  <c r="V37" i="13"/>
  <c r="Z37" i="13"/>
  <c r="Y37" i="13"/>
  <c r="W37" i="13"/>
  <c r="X37" i="13" s="1"/>
  <c r="U37" i="13"/>
  <c r="W30" i="13"/>
  <c r="X30" i="13" s="1"/>
  <c r="L24" i="13"/>
  <c r="AC24" i="13" s="1"/>
  <c r="AK27" i="13"/>
  <c r="K27" i="13" s="1"/>
  <c r="L27" i="13" s="1"/>
  <c r="AC27" i="13" s="1"/>
  <c r="J31" i="13"/>
  <c r="L31" i="13" s="1"/>
  <c r="AC31" i="13" s="1"/>
  <c r="AK31" i="13"/>
  <c r="K31" i="13" s="1"/>
  <c r="AH19" i="13"/>
  <c r="G19" i="13" s="1"/>
  <c r="F19" i="13"/>
  <c r="L39" i="13"/>
  <c r="AC39" i="13" s="1"/>
  <c r="W22" i="13"/>
  <c r="X22" i="13" s="1"/>
  <c r="H14" i="13"/>
  <c r="L10" i="13"/>
  <c r="AC10" i="13" s="1"/>
  <c r="H5" i="13"/>
  <c r="AH39" i="13"/>
  <c r="G39" i="13" s="1"/>
  <c r="H4" i="13" l="1"/>
  <c r="AB4" i="13" s="1"/>
  <c r="L4" i="13"/>
  <c r="AC4" i="13" s="1"/>
  <c r="Y4" i="13"/>
  <c r="V4" i="13"/>
  <c r="W4" i="13"/>
  <c r="X4" i="13" s="1"/>
  <c r="V7" i="13"/>
  <c r="U7" i="13"/>
  <c r="AB7" i="13"/>
  <c r="AA7" i="13"/>
  <c r="Z7" i="13"/>
  <c r="Y7" i="13"/>
  <c r="W7" i="13"/>
  <c r="X7" i="13" s="1"/>
  <c r="AA46" i="13"/>
  <c r="Z46" i="13"/>
  <c r="U46" i="13"/>
  <c r="AB46" i="13"/>
  <c r="Y46" i="13"/>
  <c r="V46" i="13"/>
  <c r="W46" i="13"/>
  <c r="X46" i="13" s="1"/>
  <c r="U52" i="13"/>
  <c r="AB52" i="13"/>
  <c r="Y52" i="13"/>
  <c r="AA52" i="13"/>
  <c r="Z52" i="13"/>
  <c r="V52" i="13"/>
  <c r="W52" i="13"/>
  <c r="X52" i="13" s="1"/>
  <c r="U44" i="13"/>
  <c r="AB44" i="13"/>
  <c r="Y44" i="13"/>
  <c r="AA44" i="13"/>
  <c r="Z44" i="13"/>
  <c r="V44" i="13"/>
  <c r="W44" i="13"/>
  <c r="X44" i="13" s="1"/>
  <c r="U28" i="13"/>
  <c r="AB28" i="13"/>
  <c r="Y28" i="13"/>
  <c r="Z28" i="13"/>
  <c r="W28" i="13"/>
  <c r="X28" i="13" s="1"/>
  <c r="V28" i="13"/>
  <c r="AA28" i="13"/>
  <c r="Z39" i="13"/>
  <c r="Y39" i="13"/>
  <c r="V39" i="13"/>
  <c r="AB39" i="13"/>
  <c r="AA39" i="13"/>
  <c r="U39" i="13"/>
  <c r="W39" i="13"/>
  <c r="X39" i="13" s="1"/>
  <c r="U11" i="13"/>
  <c r="Y11" i="13"/>
  <c r="AB11" i="13"/>
  <c r="AA11" i="13"/>
  <c r="V11" i="13"/>
  <c r="Z11" i="13"/>
  <c r="W11" i="13"/>
  <c r="X11" i="13" s="1"/>
  <c r="Y5" i="13"/>
  <c r="V5" i="13"/>
  <c r="AB5" i="13"/>
  <c r="U5" i="13"/>
  <c r="AA5" i="13"/>
  <c r="Z5" i="13"/>
  <c r="W5" i="13"/>
  <c r="X5" i="13" s="1"/>
  <c r="AC5" i="13"/>
  <c r="AD5" i="13" s="1"/>
  <c r="AB53" i="13"/>
  <c r="AA53" i="13"/>
  <c r="V53" i="13"/>
  <c r="Z53" i="13"/>
  <c r="Y53" i="13"/>
  <c r="U53" i="13"/>
  <c r="W53" i="13"/>
  <c r="X53" i="13" s="1"/>
  <c r="Z14" i="13"/>
  <c r="Y14" i="13"/>
  <c r="V14" i="13"/>
  <c r="AB14" i="13"/>
  <c r="U14" i="13"/>
  <c r="AA14" i="13"/>
  <c r="W14" i="13"/>
  <c r="X14" i="13" s="1"/>
  <c r="V18" i="13"/>
  <c r="U18" i="13"/>
  <c r="AB18" i="13"/>
  <c r="Z18" i="13"/>
  <c r="Y18" i="13"/>
  <c r="AA18" i="13"/>
  <c r="W18" i="13"/>
  <c r="X18" i="13" s="1"/>
  <c r="AA9" i="13"/>
  <c r="AB9" i="13"/>
  <c r="Z9" i="13"/>
  <c r="Y9" i="13"/>
  <c r="U9" i="13"/>
  <c r="V9" i="13"/>
  <c r="W9" i="13"/>
  <c r="X9" i="13" s="1"/>
  <c r="U36" i="13"/>
  <c r="AB36" i="13"/>
  <c r="Y36" i="13"/>
  <c r="Z36" i="13"/>
  <c r="V36" i="13"/>
  <c r="AA36" i="13"/>
  <c r="W36" i="13"/>
  <c r="X36" i="13" s="1"/>
  <c r="V42" i="13"/>
  <c r="AA42" i="13"/>
  <c r="Y42" i="13"/>
  <c r="U42" i="13"/>
  <c r="AB42" i="13"/>
  <c r="Z42" i="13"/>
  <c r="W42" i="13"/>
  <c r="X42" i="13" s="1"/>
  <c r="V27" i="13"/>
  <c r="U27" i="13"/>
  <c r="Z27" i="13"/>
  <c r="AA27" i="13"/>
  <c r="Y27" i="13"/>
  <c r="W27" i="13"/>
  <c r="X27" i="13" s="1"/>
  <c r="AB27" i="13"/>
  <c r="H19" i="13"/>
  <c r="Z4" i="13" l="1"/>
  <c r="U4" i="13"/>
  <c r="AE4" i="13" s="1"/>
  <c r="AA4" i="13"/>
  <c r="AD4" i="13" s="1"/>
  <c r="AE5" i="13"/>
  <c r="U19" i="13"/>
  <c r="AB19" i="13"/>
  <c r="AA19" i="13"/>
  <c r="Y19" i="13"/>
  <c r="Z19" i="13"/>
  <c r="W19" i="13"/>
  <c r="X19" i="13" s="1"/>
  <c r="V19" i="13"/>
  <c r="P72" i="6" l="1"/>
  <c r="CN3" i="7" a="1"/>
  <c r="CN3" i="7" s="1"/>
  <c r="D74" i="4" l="1"/>
  <c r="D73" i="4"/>
  <c r="D72" i="4"/>
  <c r="C72" i="4"/>
  <c r="C74" i="4"/>
  <c r="C73" i="4"/>
  <c r="CI3" i="7" l="1" a="1"/>
  <c r="CI3" i="7" s="1"/>
  <c r="G106" i="4" l="1"/>
  <c r="E96" i="4"/>
  <c r="E90" i="4"/>
  <c r="D86" i="4"/>
  <c r="G84" i="4"/>
  <c r="AU19" i="7"/>
  <c r="C15" i="4"/>
  <c r="C106" i="4"/>
  <c r="D105" i="4"/>
  <c r="C105" i="4"/>
  <c r="C93" i="4"/>
  <c r="C92" i="4"/>
  <c r="C89" i="4"/>
  <c r="C86" i="4"/>
  <c r="D76" i="4"/>
  <c r="C76" i="4"/>
  <c r="C70" i="4"/>
  <c r="C71" i="4"/>
  <c r="C69" i="4"/>
  <c r="C67" i="4"/>
  <c r="C68" i="4"/>
  <c r="C66" i="4"/>
  <c r="D64" i="4"/>
  <c r="E64" i="4" s="1"/>
  <c r="D65" i="4"/>
  <c r="E65" i="4" s="1"/>
  <c r="D63" i="4"/>
  <c r="E63" i="4" s="1"/>
  <c r="D61" i="4"/>
  <c r="E61" i="4" s="1"/>
  <c r="D62" i="4"/>
  <c r="E62" i="4" s="1"/>
  <c r="D60" i="4"/>
  <c r="E60" i="4" s="1"/>
  <c r="C64" i="4"/>
  <c r="C65" i="4"/>
  <c r="C63" i="4"/>
  <c r="C61" i="4"/>
  <c r="C62" i="4"/>
  <c r="C60" i="4"/>
  <c r="C59" i="4"/>
  <c r="C57" i="4"/>
  <c r="C53" i="4"/>
  <c r="D53" i="4"/>
  <c r="D52" i="4"/>
  <c r="E51" i="4"/>
  <c r="D48" i="4"/>
  <c r="E48" i="4" s="1"/>
  <c r="E47" i="4"/>
  <c r="D46" i="4"/>
  <c r="C52" i="4"/>
  <c r="C48" i="4"/>
  <c r="C47" i="4"/>
  <c r="C46" i="4"/>
  <c r="E86" i="4" l="1"/>
  <c r="E87" i="4"/>
  <c r="E53" i="4"/>
  <c r="E52" i="4"/>
  <c r="E71" i="4"/>
  <c r="E67" i="4"/>
  <c r="E69" i="4"/>
  <c r="E73" i="4"/>
  <c r="E66" i="4"/>
  <c r="E68" i="4"/>
  <c r="E70" i="4"/>
  <c r="BD65" i="7"/>
  <c r="AZ65" i="7"/>
  <c r="AV65" i="7"/>
  <c r="BD64" i="7"/>
  <c r="AZ64" i="7"/>
  <c r="AV64" i="7"/>
  <c r="AL74" i="7"/>
  <c r="AL160" i="7" s="1"/>
  <c r="AL75" i="7"/>
  <c r="AL161" i="7" s="1"/>
  <c r="AL76" i="7"/>
  <c r="AL162" i="7" s="1"/>
  <c r="AL77" i="7"/>
  <c r="AL163" i="7" s="1"/>
  <c r="AL78" i="7"/>
  <c r="AL164" i="7" s="1"/>
  <c r="AL73" i="7"/>
  <c r="AL159" i="7" s="1"/>
  <c r="AK74" i="7"/>
  <c r="AK75" i="7"/>
  <c r="AK76" i="7"/>
  <c r="AK77" i="7"/>
  <c r="AK78" i="7"/>
  <c r="AK73" i="7"/>
  <c r="AJ74" i="7"/>
  <c r="AJ160" i="7" s="1"/>
  <c r="AJ75" i="7"/>
  <c r="AJ161" i="7" s="1"/>
  <c r="AJ76" i="7"/>
  <c r="AJ162" i="7" s="1"/>
  <c r="AJ77" i="7"/>
  <c r="AJ163" i="7" s="1"/>
  <c r="AJ78" i="7"/>
  <c r="AJ164" i="7" s="1"/>
  <c r="AJ73" i="7"/>
  <c r="AJ159" i="7" s="1"/>
  <c r="AL72" i="7"/>
  <c r="AL71" i="7"/>
  <c r="AL70" i="7"/>
  <c r="AL69" i="7"/>
  <c r="AL68" i="7"/>
  <c r="AL67" i="7"/>
  <c r="AL66" i="7"/>
  <c r="AL65" i="7"/>
  <c r="AL64" i="7"/>
  <c r="AL63" i="7"/>
  <c r="AL62" i="7"/>
  <c r="AL61" i="7"/>
  <c r="AL60" i="7"/>
  <c r="AL59" i="7"/>
  <c r="AL58" i="7"/>
  <c r="AL57" i="7"/>
  <c r="AL56" i="7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2" i="7"/>
  <c r="AL38" i="7"/>
  <c r="AL37" i="7"/>
  <c r="AL36" i="7"/>
  <c r="AL35" i="7"/>
  <c r="AL34" i="7"/>
  <c r="AL33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11" i="7"/>
  <c r="AL10" i="7"/>
  <c r="AL9" i="7"/>
  <c r="AL8" i="7"/>
  <c r="AL7" i="7"/>
  <c r="AL6" i="7"/>
  <c r="AL5" i="7"/>
  <c r="AL4" i="7"/>
  <c r="AK72" i="7"/>
  <c r="AJ72" i="7"/>
  <c r="AK71" i="7"/>
  <c r="AJ71" i="7"/>
  <c r="AK70" i="7"/>
  <c r="AJ70" i="7"/>
  <c r="AK69" i="7"/>
  <c r="AJ69" i="7"/>
  <c r="AK68" i="7"/>
  <c r="AJ68" i="7"/>
  <c r="AK67" i="7"/>
  <c r="AJ67" i="7"/>
  <c r="AK66" i="7"/>
  <c r="AJ66" i="7"/>
  <c r="AK65" i="7"/>
  <c r="AJ65" i="7"/>
  <c r="AK64" i="7"/>
  <c r="AJ64" i="7"/>
  <c r="AK63" i="7"/>
  <c r="AJ63" i="7"/>
  <c r="AK62" i="7"/>
  <c r="AJ62" i="7"/>
  <c r="AK61" i="7"/>
  <c r="AJ61" i="7"/>
  <c r="AK60" i="7"/>
  <c r="AJ60" i="7"/>
  <c r="AK59" i="7"/>
  <c r="AJ59" i="7"/>
  <c r="AK58" i="7"/>
  <c r="AJ58" i="7"/>
  <c r="AK57" i="7"/>
  <c r="AJ57" i="7"/>
  <c r="AK56" i="7"/>
  <c r="AJ56" i="7"/>
  <c r="AK55" i="7"/>
  <c r="AJ55" i="7"/>
  <c r="AK54" i="7"/>
  <c r="AJ54" i="7"/>
  <c r="AK53" i="7"/>
  <c r="AJ53" i="7"/>
  <c r="AK52" i="7"/>
  <c r="AJ52" i="7"/>
  <c r="AK51" i="7"/>
  <c r="AJ51" i="7"/>
  <c r="AK50" i="7"/>
  <c r="AJ50" i="7"/>
  <c r="AK49" i="7"/>
  <c r="AJ49" i="7"/>
  <c r="AK48" i="7"/>
  <c r="AJ48" i="7"/>
  <c r="AK47" i="7"/>
  <c r="AJ47" i="7"/>
  <c r="AK46" i="7"/>
  <c r="AJ46" i="7"/>
  <c r="AK45" i="7"/>
  <c r="AJ45" i="7"/>
  <c r="AK44" i="7"/>
  <c r="AJ44" i="7"/>
  <c r="AK43" i="7"/>
  <c r="AJ43" i="7"/>
  <c r="AK42" i="7"/>
  <c r="AJ42" i="7"/>
  <c r="AK41" i="7"/>
  <c r="AJ41" i="7"/>
  <c r="AK40" i="7"/>
  <c r="AJ40" i="7"/>
  <c r="AK39" i="7"/>
  <c r="AJ39" i="7"/>
  <c r="AK38" i="7"/>
  <c r="AJ38" i="7"/>
  <c r="AK37" i="7"/>
  <c r="AJ37" i="7"/>
  <c r="AK36" i="7"/>
  <c r="AJ36" i="7"/>
  <c r="AK35" i="7"/>
  <c r="AJ35" i="7"/>
  <c r="AK34" i="7"/>
  <c r="AJ34" i="7"/>
  <c r="AK33" i="7"/>
  <c r="AJ33" i="7"/>
  <c r="AK32" i="7"/>
  <c r="AJ32" i="7"/>
  <c r="AK31" i="7"/>
  <c r="AJ31" i="7"/>
  <c r="AK30" i="7"/>
  <c r="AJ30" i="7"/>
  <c r="AK29" i="7"/>
  <c r="AJ29" i="7"/>
  <c r="AK28" i="7"/>
  <c r="AJ28" i="7"/>
  <c r="AK27" i="7"/>
  <c r="AJ27" i="7"/>
  <c r="AK26" i="7"/>
  <c r="AJ26" i="7"/>
  <c r="AK25" i="7"/>
  <c r="AJ25" i="7"/>
  <c r="AK24" i="7"/>
  <c r="AJ24" i="7"/>
  <c r="AK23" i="7"/>
  <c r="AJ23" i="7"/>
  <c r="AK22" i="7"/>
  <c r="AJ22" i="7"/>
  <c r="AK21" i="7"/>
  <c r="AJ21" i="7"/>
  <c r="AK20" i="7"/>
  <c r="AJ20" i="7"/>
  <c r="AK19" i="7"/>
  <c r="AJ19" i="7"/>
  <c r="AK18" i="7"/>
  <c r="AJ18" i="7"/>
  <c r="AK17" i="7"/>
  <c r="AJ17" i="7"/>
  <c r="AK16" i="7"/>
  <c r="AJ16" i="7"/>
  <c r="AK15" i="7"/>
  <c r="AJ15" i="7"/>
  <c r="AK14" i="7"/>
  <c r="AJ14" i="7"/>
  <c r="AK13" i="7"/>
  <c r="AJ13" i="7"/>
  <c r="AK12" i="7"/>
  <c r="AJ12" i="7"/>
  <c r="AK11" i="7"/>
  <c r="AJ11" i="7"/>
  <c r="AK10" i="7"/>
  <c r="AJ10" i="7"/>
  <c r="AK9" i="7"/>
  <c r="AJ9" i="7"/>
  <c r="AK8" i="7"/>
  <c r="AJ8" i="7"/>
  <c r="AK7" i="7"/>
  <c r="AJ7" i="7"/>
  <c r="AK6" i="7"/>
  <c r="AJ6" i="7"/>
  <c r="AK5" i="7"/>
  <c r="AJ5" i="7"/>
  <c r="AK4" i="7"/>
  <c r="AJ4" i="7"/>
  <c r="W74" i="7"/>
  <c r="X160" i="7" s="1"/>
  <c r="W75" i="7"/>
  <c r="X161" i="7" s="1"/>
  <c r="W76" i="7"/>
  <c r="W162" i="7" s="1"/>
  <c r="W77" i="7"/>
  <c r="W163" i="7" s="1"/>
  <c r="W78" i="7"/>
  <c r="W164" i="7" s="1"/>
  <c r="W73" i="7"/>
  <c r="W159" i="7" s="1"/>
  <c r="X74" i="7"/>
  <c r="X75" i="7"/>
  <c r="X76" i="7"/>
  <c r="X77" i="7"/>
  <c r="X78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1" i="7"/>
  <c r="X50" i="7"/>
  <c r="X49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X22" i="7"/>
  <c r="X21" i="7"/>
  <c r="X20" i="7"/>
  <c r="X19" i="7"/>
  <c r="X18" i="7"/>
  <c r="X17" i="7"/>
  <c r="X16" i="7"/>
  <c r="X15" i="7"/>
  <c r="X14" i="7"/>
  <c r="X13" i="7"/>
  <c r="X12" i="7"/>
  <c r="X11" i="7"/>
  <c r="X6" i="7"/>
  <c r="X10" i="7"/>
  <c r="X9" i="7"/>
  <c r="X8" i="7"/>
  <c r="X7" i="7"/>
  <c r="X5" i="7"/>
  <c r="X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4" i="7"/>
  <c r="V74" i="7"/>
  <c r="V160" i="7" s="1"/>
  <c r="V75" i="7"/>
  <c r="V161" i="7" s="1"/>
  <c r="V76" i="7"/>
  <c r="V162" i="7" s="1"/>
  <c r="V77" i="7"/>
  <c r="V163" i="7" s="1"/>
  <c r="V78" i="7"/>
  <c r="V164" i="7" s="1"/>
  <c r="V73" i="7"/>
  <c r="V159" i="7" s="1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4" i="7"/>
  <c r="J164" i="7"/>
  <c r="I164" i="7"/>
  <c r="H164" i="7"/>
  <c r="J163" i="7"/>
  <c r="I163" i="7"/>
  <c r="H163" i="7"/>
  <c r="J162" i="7"/>
  <c r="I162" i="7"/>
  <c r="H162" i="7"/>
  <c r="J161" i="7"/>
  <c r="I161" i="7"/>
  <c r="H161" i="7"/>
  <c r="J160" i="7"/>
  <c r="I160" i="7"/>
  <c r="H160" i="7"/>
  <c r="J159" i="7"/>
  <c r="I159" i="7"/>
  <c r="H159" i="7"/>
  <c r="J154" i="7"/>
  <c r="H153" i="7"/>
  <c r="O85" i="7"/>
  <c r="J78" i="7"/>
  <c r="I78" i="7"/>
  <c r="H78" i="7"/>
  <c r="J77" i="7"/>
  <c r="I77" i="7"/>
  <c r="H77" i="7"/>
  <c r="J76" i="7"/>
  <c r="I76" i="7"/>
  <c r="H76" i="7"/>
  <c r="J75" i="7"/>
  <c r="I75" i="7"/>
  <c r="H75" i="7"/>
  <c r="J74" i="7"/>
  <c r="I74" i="7"/>
  <c r="H74" i="7"/>
  <c r="J73" i="7"/>
  <c r="I73" i="7"/>
  <c r="H73" i="7"/>
  <c r="J72" i="7"/>
  <c r="I72" i="7"/>
  <c r="H72" i="7"/>
  <c r="J71" i="7"/>
  <c r="I71" i="7"/>
  <c r="H71" i="7"/>
  <c r="J70" i="7"/>
  <c r="I70" i="7"/>
  <c r="H70" i="7"/>
  <c r="J69" i="7"/>
  <c r="I69" i="7"/>
  <c r="H69" i="7"/>
  <c r="J68" i="7"/>
  <c r="I68" i="7"/>
  <c r="H68" i="7"/>
  <c r="J67" i="7"/>
  <c r="I67" i="7"/>
  <c r="H67" i="7"/>
  <c r="J66" i="7"/>
  <c r="I66" i="7"/>
  <c r="H66" i="7"/>
  <c r="J65" i="7"/>
  <c r="I65" i="7"/>
  <c r="H65" i="7"/>
  <c r="J64" i="7"/>
  <c r="I64" i="7"/>
  <c r="H64" i="7"/>
  <c r="J63" i="7"/>
  <c r="I63" i="7"/>
  <c r="H63" i="7"/>
  <c r="J62" i="7"/>
  <c r="I62" i="7"/>
  <c r="H62" i="7"/>
  <c r="J61" i="7"/>
  <c r="I61" i="7"/>
  <c r="H61" i="7"/>
  <c r="J60" i="7"/>
  <c r="I60" i="7"/>
  <c r="H60" i="7"/>
  <c r="J59" i="7"/>
  <c r="I59" i="7"/>
  <c r="H59" i="7"/>
  <c r="J58" i="7"/>
  <c r="I58" i="7"/>
  <c r="H58" i="7"/>
  <c r="J57" i="7"/>
  <c r="I57" i="7"/>
  <c r="H57" i="7"/>
  <c r="J56" i="7"/>
  <c r="I56" i="7"/>
  <c r="H56" i="7"/>
  <c r="J55" i="7"/>
  <c r="I55" i="7"/>
  <c r="H55" i="7"/>
  <c r="J54" i="7"/>
  <c r="I54" i="7"/>
  <c r="H54" i="7"/>
  <c r="J53" i="7"/>
  <c r="I53" i="7"/>
  <c r="H53" i="7"/>
  <c r="J52" i="7"/>
  <c r="I52" i="7"/>
  <c r="H52" i="7"/>
  <c r="J51" i="7"/>
  <c r="I51" i="7"/>
  <c r="H51" i="7"/>
  <c r="J50" i="7"/>
  <c r="I50" i="7"/>
  <c r="H50" i="7"/>
  <c r="J49" i="7"/>
  <c r="I49" i="7"/>
  <c r="H49" i="7"/>
  <c r="J48" i="7"/>
  <c r="I48" i="7"/>
  <c r="H48" i="7"/>
  <c r="J47" i="7"/>
  <c r="I47" i="7"/>
  <c r="H47" i="7"/>
  <c r="J46" i="7"/>
  <c r="I46" i="7"/>
  <c r="H46" i="7"/>
  <c r="J45" i="7"/>
  <c r="I45" i="7"/>
  <c r="H45" i="7"/>
  <c r="J44" i="7"/>
  <c r="I44" i="7"/>
  <c r="H44" i="7"/>
  <c r="J43" i="7"/>
  <c r="I43" i="7"/>
  <c r="H43" i="7"/>
  <c r="J42" i="7"/>
  <c r="J87" i="7" s="1"/>
  <c r="I42" i="7"/>
  <c r="H42" i="7"/>
  <c r="J41" i="7"/>
  <c r="I41" i="7"/>
  <c r="H41" i="7"/>
  <c r="J40" i="7"/>
  <c r="H40" i="7"/>
  <c r="J39" i="7"/>
  <c r="I39" i="7"/>
  <c r="H39" i="7"/>
  <c r="J38" i="7"/>
  <c r="I38" i="7"/>
  <c r="H38" i="7"/>
  <c r="J37" i="7"/>
  <c r="I37" i="7"/>
  <c r="H37" i="7"/>
  <c r="J36" i="7"/>
  <c r="I36" i="7"/>
  <c r="H36" i="7"/>
  <c r="J35" i="7"/>
  <c r="I35" i="7"/>
  <c r="H35" i="7"/>
  <c r="J34" i="7"/>
  <c r="I34" i="7"/>
  <c r="H34" i="7"/>
  <c r="J33" i="7"/>
  <c r="I33" i="7"/>
  <c r="H33" i="7"/>
  <c r="J32" i="7"/>
  <c r="I32" i="7"/>
  <c r="H32" i="7"/>
  <c r="J31" i="7"/>
  <c r="I31" i="7"/>
  <c r="H31" i="7"/>
  <c r="J30" i="7"/>
  <c r="I30" i="7"/>
  <c r="H30" i="7"/>
  <c r="J29" i="7"/>
  <c r="I29" i="7"/>
  <c r="H29" i="7"/>
  <c r="J28" i="7"/>
  <c r="I28" i="7"/>
  <c r="H28" i="7"/>
  <c r="J27" i="7"/>
  <c r="I27" i="7"/>
  <c r="H27" i="7"/>
  <c r="J26" i="7"/>
  <c r="I26" i="7"/>
  <c r="H26" i="7"/>
  <c r="J25" i="7"/>
  <c r="I25" i="7"/>
  <c r="H25" i="7"/>
  <c r="J24" i="7"/>
  <c r="I24" i="7"/>
  <c r="H24" i="7"/>
  <c r="J23" i="7"/>
  <c r="I23" i="7"/>
  <c r="H23" i="7"/>
  <c r="J22" i="7"/>
  <c r="I22" i="7"/>
  <c r="H22" i="7"/>
  <c r="J21" i="7"/>
  <c r="I21" i="7"/>
  <c r="H21" i="7"/>
  <c r="J20" i="7"/>
  <c r="I20" i="7"/>
  <c r="H20" i="7"/>
  <c r="J19" i="7"/>
  <c r="I19" i="7"/>
  <c r="H19" i="7"/>
  <c r="J18" i="7"/>
  <c r="I18" i="7"/>
  <c r="H18" i="7"/>
  <c r="J17" i="7"/>
  <c r="I17" i="7"/>
  <c r="H17" i="7"/>
  <c r="J16" i="7"/>
  <c r="I16" i="7"/>
  <c r="H16" i="7"/>
  <c r="J15" i="7"/>
  <c r="I15" i="7"/>
  <c r="H15" i="7"/>
  <c r="J14" i="7"/>
  <c r="I14" i="7"/>
  <c r="H14" i="7"/>
  <c r="J13" i="7"/>
  <c r="I13" i="7"/>
  <c r="H13" i="7"/>
  <c r="J12" i="7"/>
  <c r="I12" i="7"/>
  <c r="H12" i="7"/>
  <c r="J11" i="7"/>
  <c r="I11" i="7"/>
  <c r="H11" i="7"/>
  <c r="J10" i="7"/>
  <c r="I10" i="7"/>
  <c r="H10" i="7"/>
  <c r="J9" i="7"/>
  <c r="I9" i="7"/>
  <c r="H9" i="7"/>
  <c r="J8" i="7"/>
  <c r="I8" i="7"/>
  <c r="H8" i="7"/>
  <c r="J7" i="7"/>
  <c r="I7" i="7"/>
  <c r="H7" i="7"/>
  <c r="J6" i="7"/>
  <c r="I6" i="7"/>
  <c r="H6" i="7"/>
  <c r="J5" i="7"/>
  <c r="I5" i="7"/>
  <c r="H5" i="7"/>
  <c r="J4" i="7"/>
  <c r="I4" i="7"/>
  <c r="H4" i="7"/>
  <c r="BY3" i="7" a="1"/>
  <c r="BY3" i="7" s="1"/>
  <c r="BV3" i="7" a="1"/>
  <c r="BV3" i="7" s="1"/>
  <c r="P5" i="7"/>
  <c r="P4" i="7"/>
  <c r="Q263" i="12"/>
  <c r="Q264" i="12"/>
  <c r="Q265" i="12"/>
  <c r="Q266" i="12"/>
  <c r="Q267" i="12"/>
  <c r="Q269" i="12"/>
  <c r="Q270" i="12"/>
  <c r="R270" i="12"/>
  <c r="BC14" i="7" s="1"/>
  <c r="O270" i="12"/>
  <c r="R269" i="12"/>
  <c r="BC13" i="7" s="1"/>
  <c r="O269" i="12"/>
  <c r="R268" i="12"/>
  <c r="O268" i="12"/>
  <c r="R267" i="12"/>
  <c r="O267" i="12"/>
  <c r="R266" i="12"/>
  <c r="O266" i="12"/>
  <c r="R265" i="12"/>
  <c r="O265" i="12"/>
  <c r="R264" i="12"/>
  <c r="O264" i="12"/>
  <c r="O263" i="12"/>
  <c r="R263" i="12" s="1"/>
  <c r="BC7" i="7" s="1"/>
  <c r="O262" i="12"/>
  <c r="R262" i="12" s="1"/>
  <c r="N257" i="12"/>
  <c r="G257" i="12"/>
  <c r="BC32" i="7"/>
  <c r="BC28" i="7"/>
  <c r="O118" i="12"/>
  <c r="R118" i="12" s="1"/>
  <c r="Q119" i="12"/>
  <c r="Q120" i="12"/>
  <c r="Q121" i="12"/>
  <c r="Q122" i="12"/>
  <c r="Q123" i="12"/>
  <c r="Q124" i="12"/>
  <c r="Q125" i="12"/>
  <c r="Q126" i="12"/>
  <c r="Q118" i="12"/>
  <c r="R126" i="12"/>
  <c r="O126" i="12"/>
  <c r="O125" i="12"/>
  <c r="R125" i="12" s="1"/>
  <c r="R124" i="12"/>
  <c r="O124" i="12"/>
  <c r="R123" i="12"/>
  <c r="O123" i="12"/>
  <c r="R122" i="12"/>
  <c r="O122" i="12"/>
  <c r="O121" i="12"/>
  <c r="R121" i="12" s="1"/>
  <c r="O120" i="12"/>
  <c r="R120" i="12" s="1"/>
  <c r="O119" i="12"/>
  <c r="R119" i="12" s="1"/>
  <c r="AY7" i="7" s="1"/>
  <c r="G113" i="12"/>
  <c r="BU7" i="2"/>
  <c r="BU8" i="2"/>
  <c r="BU9" i="2"/>
  <c r="BU10" i="2"/>
  <c r="BU11" i="2"/>
  <c r="BU12" i="2"/>
  <c r="BU6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6" i="2"/>
  <c r="BR25" i="2"/>
  <c r="BR26" i="2"/>
  <c r="BR27" i="2"/>
  <c r="BR28" i="2"/>
  <c r="BR29" i="2"/>
  <c r="BQ25" i="2"/>
  <c r="BQ26" i="2"/>
  <c r="BQ27" i="2"/>
  <c r="BQ28" i="2"/>
  <c r="BQ29" i="2"/>
  <c r="AK160" i="7" l="1"/>
  <c r="AM74" i="7"/>
  <c r="AK159" i="7"/>
  <c r="AM73" i="7"/>
  <c r="AK161" i="7"/>
  <c r="AM75" i="7"/>
  <c r="AK164" i="7"/>
  <c r="AM78" i="7"/>
  <c r="AK162" i="7"/>
  <c r="AM76" i="7"/>
  <c r="AK163" i="7"/>
  <c r="AM77" i="7"/>
  <c r="BR29" i="7"/>
  <c r="BS29" i="7" s="1"/>
  <c r="BC29" i="7"/>
  <c r="AY12" i="7"/>
  <c r="BN12" i="7"/>
  <c r="BR30" i="7"/>
  <c r="BS30" i="7" s="1"/>
  <c r="BC30" i="7"/>
  <c r="BR8" i="7"/>
  <c r="BC8" i="7"/>
  <c r="BR12" i="7"/>
  <c r="BC12" i="7"/>
  <c r="BR11" i="7"/>
  <c r="BC11" i="7"/>
  <c r="AY8" i="7"/>
  <c r="BN8" i="7"/>
  <c r="AY13" i="7"/>
  <c r="BN13" i="7"/>
  <c r="BR31" i="7"/>
  <c r="BS31" i="7" s="1"/>
  <c r="BC31" i="7"/>
  <c r="BR9" i="7"/>
  <c r="BC9" i="7"/>
  <c r="AY9" i="7"/>
  <c r="BN9" i="7"/>
  <c r="AY14" i="7"/>
  <c r="BN14" i="7"/>
  <c r="AY10" i="7"/>
  <c r="BN10" i="7"/>
  <c r="BR10" i="7"/>
  <c r="BC10" i="7"/>
  <c r="AY11" i="7"/>
  <c r="BN11" i="7"/>
  <c r="BN6" i="7"/>
  <c r="BO6" i="7" s="1"/>
  <c r="AY6" i="7"/>
  <c r="Q272" i="12"/>
  <c r="AK154" i="7" s="1"/>
  <c r="AM154" i="7" s="1"/>
  <c r="BC6" i="7"/>
  <c r="BR6" i="7"/>
  <c r="BN7" i="7"/>
  <c r="AR154" i="7"/>
  <c r="X159" i="7"/>
  <c r="W161" i="7"/>
  <c r="X162" i="7"/>
  <c r="BR14" i="7"/>
  <c r="BR7" i="7"/>
  <c r="W160" i="7"/>
  <c r="BR13" i="7"/>
  <c r="BR32" i="7"/>
  <c r="BS32" i="7" s="1"/>
  <c r="X164" i="7"/>
  <c r="X163" i="7"/>
  <c r="BR28" i="7"/>
  <c r="BS28" i="7" s="1"/>
  <c r="P257" i="12"/>
  <c r="AK153" i="7" s="1"/>
  <c r="R128" i="12"/>
  <c r="Y154" i="7" s="1"/>
  <c r="W154" i="7"/>
  <c r="AD154" i="7" s="1"/>
  <c r="AM153" i="7" l="1"/>
  <c r="AR153" i="7"/>
  <c r="Q253" i="6" l="1"/>
  <c r="Q254" i="6"/>
  <c r="Q255" i="6"/>
  <c r="Q256" i="6"/>
  <c r="Q257" i="6"/>
  <c r="Q258" i="6"/>
  <c r="Q259" i="6"/>
  <c r="Q260" i="6"/>
  <c r="Q261" i="6"/>
  <c r="BD52" i="7"/>
  <c r="BD51" i="7"/>
  <c r="BD50" i="7"/>
  <c r="BD49" i="7"/>
  <c r="BD48" i="7"/>
  <c r="G248" i="6"/>
  <c r="BD32" i="7"/>
  <c r="BD30" i="7"/>
  <c r="BD29" i="7"/>
  <c r="BD28" i="7"/>
  <c r="R256" i="6"/>
  <c r="AU9" i="7" s="1"/>
  <c r="R257" i="6"/>
  <c r="AU10" i="7" s="1"/>
  <c r="R258" i="6"/>
  <c r="AU11" i="7" s="1"/>
  <c r="R259" i="6"/>
  <c r="AU12" i="7" s="1"/>
  <c r="R260" i="6"/>
  <c r="AU13" i="7" s="1"/>
  <c r="R261" i="6"/>
  <c r="AU14" i="7" s="1"/>
  <c r="BD31" i="7"/>
  <c r="AM160" i="7"/>
  <c r="AM161" i="7"/>
  <c r="AM162" i="7"/>
  <c r="AM163" i="7"/>
  <c r="AM164" i="7"/>
  <c r="AZ52" i="7"/>
  <c r="AZ51" i="7"/>
  <c r="AZ50" i="7"/>
  <c r="AZ49" i="7"/>
  <c r="AV14" i="7" l="1"/>
  <c r="BJ14" i="7"/>
  <c r="AV13" i="7"/>
  <c r="BJ13" i="7"/>
  <c r="BJ12" i="7"/>
  <c r="AV12" i="7"/>
  <c r="AV52" i="7"/>
  <c r="BJ11" i="7"/>
  <c r="AV11" i="7"/>
  <c r="AV51" i="7"/>
  <c r="BJ10" i="7"/>
  <c r="AV10" i="7"/>
  <c r="AV50" i="7"/>
  <c r="P154" i="7"/>
  <c r="BJ9" i="7"/>
  <c r="AV9" i="7"/>
  <c r="AV49" i="7"/>
  <c r="BD57" i="7"/>
  <c r="BD58" i="7" s="1"/>
  <c r="BD7" i="7"/>
  <c r="BD8" i="7"/>
  <c r="BD9" i="7"/>
  <c r="BD10" i="7"/>
  <c r="BD11" i="7"/>
  <c r="BD12" i="7"/>
  <c r="BD13" i="7"/>
  <c r="BD14" i="7"/>
  <c r="BD6" i="7"/>
  <c r="AZ7" i="7"/>
  <c r="AZ8" i="7"/>
  <c r="AZ9" i="7"/>
  <c r="AZ10" i="7"/>
  <c r="AZ11" i="7"/>
  <c r="AZ12" i="7"/>
  <c r="AZ13" i="7"/>
  <c r="AZ14" i="7"/>
  <c r="AZ6" i="7"/>
  <c r="BD15" i="7" l="1"/>
  <c r="AZ15" i="7"/>
  <c r="AZ16" i="7" s="1"/>
  <c r="BS7" i="7"/>
  <c r="BS8" i="7"/>
  <c r="BS9" i="7"/>
  <c r="BS10" i="7"/>
  <c r="BS11" i="7"/>
  <c r="BS12" i="7"/>
  <c r="BS13" i="7"/>
  <c r="BS14" i="7"/>
  <c r="BS6" i="7"/>
  <c r="BO7" i="7"/>
  <c r="BO8" i="7"/>
  <c r="BO9" i="7"/>
  <c r="BO10" i="7"/>
  <c r="BO11" i="7"/>
  <c r="BO12" i="7"/>
  <c r="BO13" i="7"/>
  <c r="BO14" i="7"/>
  <c r="BK9" i="7"/>
  <c r="BK10" i="7"/>
  <c r="BK11" i="7"/>
  <c r="BK12" i="7"/>
  <c r="BK13" i="7"/>
  <c r="BK14" i="7"/>
  <c r="BD16" i="7" l="1"/>
  <c r="BO15" i="7"/>
  <c r="BS15" i="7"/>
  <c r="BS16" i="7" l="1"/>
  <c r="BO16" i="7"/>
  <c r="AK139" i="7"/>
  <c r="AK136" i="7"/>
  <c r="AK137" i="7"/>
  <c r="AK99" i="7"/>
  <c r="AK92" i="7"/>
  <c r="AK91" i="7"/>
  <c r="AK90" i="7"/>
  <c r="AK89" i="7"/>
  <c r="AK88" i="7"/>
  <c r="AO111" i="7"/>
  <c r="AO102" i="7"/>
  <c r="AA111" i="7"/>
  <c r="AA102" i="7"/>
  <c r="AL125" i="7"/>
  <c r="AL130" i="7"/>
  <c r="AL129" i="7"/>
  <c r="AL128" i="7"/>
  <c r="AL147" i="7"/>
  <c r="AL93" i="7"/>
  <c r="AL127" i="7"/>
  <c r="AL126" i="7"/>
  <c r="AL119" i="7"/>
  <c r="AL118" i="7"/>
  <c r="AL117" i="7"/>
  <c r="AL116" i="7"/>
  <c r="AL146" i="7"/>
  <c r="AL152" i="7"/>
  <c r="AL151" i="7"/>
  <c r="AL158" i="7"/>
  <c r="AL157" i="7"/>
  <c r="AL156" i="7"/>
  <c r="AL108" i="7"/>
  <c r="AL107" i="7"/>
  <c r="AL145" i="7"/>
  <c r="AL121" i="7"/>
  <c r="AL120" i="7"/>
  <c r="AL113" i="7"/>
  <c r="AL112" i="7"/>
  <c r="AL150" i="7"/>
  <c r="AL111" i="7"/>
  <c r="AL110" i="7"/>
  <c r="AL109" i="7"/>
  <c r="AL87" i="7"/>
  <c r="AL85" i="7"/>
  <c r="AL140" i="7"/>
  <c r="AL144" i="7"/>
  <c r="AL143" i="7"/>
  <c r="AL106" i="7"/>
  <c r="AL135" i="7"/>
  <c r="AL134" i="7"/>
  <c r="AL133" i="7"/>
  <c r="AL132" i="7"/>
  <c r="AL131" i="7"/>
  <c r="AL105" i="7"/>
  <c r="AL104" i="7"/>
  <c r="AL103" i="7"/>
  <c r="AL102" i="7"/>
  <c r="AL101" i="7"/>
  <c r="AL100" i="7"/>
  <c r="AL122" i="7"/>
  <c r="AL141" i="7"/>
  <c r="AL149" i="7"/>
  <c r="AL148" i="7"/>
  <c r="AL124" i="7"/>
  <c r="AL123" i="7"/>
  <c r="AL92" i="7"/>
  <c r="AL91" i="7"/>
  <c r="AL89" i="7"/>
  <c r="AL88" i="7"/>
  <c r="AL139" i="7"/>
  <c r="AL99" i="7"/>
  <c r="AL137" i="7"/>
  <c r="AK125" i="7"/>
  <c r="AK130" i="7"/>
  <c r="AK129" i="7"/>
  <c r="AK128" i="7"/>
  <c r="AK147" i="7"/>
  <c r="AK93" i="7"/>
  <c r="AK127" i="7"/>
  <c r="AK126" i="7"/>
  <c r="AK119" i="7"/>
  <c r="AK118" i="7"/>
  <c r="AK117" i="7"/>
  <c r="AK116" i="7"/>
  <c r="AK146" i="7"/>
  <c r="AK152" i="7"/>
  <c r="AK151" i="7"/>
  <c r="AK138" i="7"/>
  <c r="AK158" i="7"/>
  <c r="AK108" i="7"/>
  <c r="AK107" i="7"/>
  <c r="AK145" i="7"/>
  <c r="AK121" i="7"/>
  <c r="AK120" i="7"/>
  <c r="AK113" i="7"/>
  <c r="AK112" i="7"/>
  <c r="AK150" i="7"/>
  <c r="AK111" i="7"/>
  <c r="AK110" i="7"/>
  <c r="AK109" i="7"/>
  <c r="AK87" i="7"/>
  <c r="AK85" i="7"/>
  <c r="AK140" i="7"/>
  <c r="AK144" i="7"/>
  <c r="AK143" i="7"/>
  <c r="AK106" i="7"/>
  <c r="AK135" i="7"/>
  <c r="AK134" i="7"/>
  <c r="AK133" i="7"/>
  <c r="AK132" i="7"/>
  <c r="AK131" i="7"/>
  <c r="AK105" i="7"/>
  <c r="AK104" i="7"/>
  <c r="AK103" i="7"/>
  <c r="AK102" i="7"/>
  <c r="AK101" i="7"/>
  <c r="AK100" i="7"/>
  <c r="AK122" i="7"/>
  <c r="AK114" i="7"/>
  <c r="AK141" i="7"/>
  <c r="AK149" i="7"/>
  <c r="AK124" i="7"/>
  <c r="AK123" i="7"/>
  <c r="AJ125" i="7"/>
  <c r="AJ130" i="7"/>
  <c r="AJ129" i="7"/>
  <c r="AJ128" i="7"/>
  <c r="AJ147" i="7"/>
  <c r="AJ93" i="7"/>
  <c r="AJ127" i="7"/>
  <c r="AJ126" i="7"/>
  <c r="AJ119" i="7"/>
  <c r="AJ118" i="7"/>
  <c r="AJ117" i="7"/>
  <c r="AJ116" i="7"/>
  <c r="AJ146" i="7"/>
  <c r="AJ152" i="7"/>
  <c r="AJ151" i="7"/>
  <c r="AJ138" i="7"/>
  <c r="AJ158" i="7"/>
  <c r="AJ157" i="7"/>
  <c r="AJ156" i="7"/>
  <c r="AJ108" i="7"/>
  <c r="AJ107" i="7"/>
  <c r="AJ145" i="7"/>
  <c r="AJ121" i="7"/>
  <c r="AJ120" i="7"/>
  <c r="AJ113" i="7"/>
  <c r="AJ112" i="7"/>
  <c r="AJ150" i="7"/>
  <c r="AJ111" i="7"/>
  <c r="AJ110" i="7"/>
  <c r="AJ109" i="7"/>
  <c r="AJ87" i="7"/>
  <c r="AJ85" i="7"/>
  <c r="AJ140" i="7"/>
  <c r="AJ144" i="7"/>
  <c r="AJ143" i="7"/>
  <c r="AJ106" i="7"/>
  <c r="AJ135" i="7"/>
  <c r="AJ134" i="7"/>
  <c r="AJ133" i="7"/>
  <c r="AJ132" i="7"/>
  <c r="AJ131" i="7"/>
  <c r="AJ105" i="7"/>
  <c r="AJ104" i="7"/>
  <c r="AJ103" i="7"/>
  <c r="AJ102" i="7"/>
  <c r="AJ101" i="7"/>
  <c r="AJ100" i="7"/>
  <c r="AJ115" i="7"/>
  <c r="AJ114" i="7"/>
  <c r="AJ141" i="7"/>
  <c r="AJ149" i="7"/>
  <c r="AJ148" i="7"/>
  <c r="AJ124" i="7"/>
  <c r="AJ123" i="7"/>
  <c r="AJ92" i="7"/>
  <c r="AJ91" i="7"/>
  <c r="AJ90" i="7"/>
  <c r="AJ89" i="7"/>
  <c r="AJ88" i="7"/>
  <c r="AJ139" i="7"/>
  <c r="AJ99" i="7"/>
  <c r="AJ137" i="7"/>
  <c r="AL136" i="7"/>
  <c r="AL142" i="7"/>
  <c r="AL98" i="7"/>
  <c r="AL97" i="7"/>
  <c r="AL96" i="7"/>
  <c r="AL95" i="7"/>
  <c r="AL94" i="7"/>
  <c r="AK142" i="7"/>
  <c r="AK98" i="7"/>
  <c r="AK97" i="7"/>
  <c r="AK96" i="7"/>
  <c r="AJ136" i="7"/>
  <c r="AJ142" i="7"/>
  <c r="AJ98" i="7"/>
  <c r="AJ97" i="7"/>
  <c r="AJ96" i="7"/>
  <c r="AK95" i="7"/>
  <c r="AK94" i="7"/>
  <c r="AJ95" i="7"/>
  <c r="AJ94" i="7"/>
  <c r="M111" i="7"/>
  <c r="M102" i="7"/>
  <c r="X125" i="7"/>
  <c r="X130" i="7"/>
  <c r="X129" i="7"/>
  <c r="X147" i="7"/>
  <c r="X93" i="7"/>
  <c r="X127" i="7"/>
  <c r="X119" i="7"/>
  <c r="X117" i="7"/>
  <c r="X146" i="7"/>
  <c r="X152" i="7"/>
  <c r="X151" i="7"/>
  <c r="X138" i="7"/>
  <c r="X158" i="7"/>
  <c r="X157" i="7"/>
  <c r="X108" i="7"/>
  <c r="X107" i="7"/>
  <c r="X145" i="7"/>
  <c r="X121" i="7"/>
  <c r="X120" i="7"/>
  <c r="X113" i="7"/>
  <c r="X112" i="7"/>
  <c r="X150" i="7"/>
  <c r="X110" i="7"/>
  <c r="X109" i="7"/>
  <c r="X87" i="7"/>
  <c r="X85" i="7"/>
  <c r="X140" i="7"/>
  <c r="X144" i="7"/>
  <c r="X143" i="7"/>
  <c r="X106" i="7"/>
  <c r="X135" i="7"/>
  <c r="X134" i="7"/>
  <c r="X133" i="7"/>
  <c r="X132" i="7"/>
  <c r="X131" i="7"/>
  <c r="X104" i="7"/>
  <c r="X103" i="7"/>
  <c r="X102" i="7"/>
  <c r="X101" i="7"/>
  <c r="X100" i="7"/>
  <c r="X115" i="7"/>
  <c r="X114" i="7"/>
  <c r="X141" i="7"/>
  <c r="X149" i="7"/>
  <c r="X148" i="7"/>
  <c r="X124" i="7"/>
  <c r="X123" i="7"/>
  <c r="X92" i="7"/>
  <c r="X91" i="7"/>
  <c r="X90" i="7"/>
  <c r="X89" i="7"/>
  <c r="X88" i="7"/>
  <c r="X139" i="7"/>
  <c r="X99" i="7"/>
  <c r="X137" i="7"/>
  <c r="X136" i="7"/>
  <c r="X142" i="7"/>
  <c r="X98" i="7"/>
  <c r="X95" i="7"/>
  <c r="X94" i="7"/>
  <c r="W125" i="7"/>
  <c r="W129" i="7"/>
  <c r="W128" i="7"/>
  <c r="W147" i="7"/>
  <c r="W93" i="7"/>
  <c r="W127" i="7"/>
  <c r="W126" i="7"/>
  <c r="W119" i="7"/>
  <c r="W118" i="7"/>
  <c r="W117" i="7"/>
  <c r="W116" i="7"/>
  <c r="W146" i="7"/>
  <c r="W151" i="7"/>
  <c r="W138" i="7"/>
  <c r="W158" i="7"/>
  <c r="W157" i="7"/>
  <c r="W156" i="7"/>
  <c r="W108" i="7"/>
  <c r="W107" i="7"/>
  <c r="W145" i="7"/>
  <c r="W121" i="7"/>
  <c r="W120" i="7"/>
  <c r="W113" i="7"/>
  <c r="W112" i="7"/>
  <c r="W150" i="7"/>
  <c r="W111" i="7"/>
  <c r="W110" i="7"/>
  <c r="W109" i="7"/>
  <c r="W87" i="7"/>
  <c r="W85" i="7"/>
  <c r="W140" i="7"/>
  <c r="W144" i="7"/>
  <c r="W143" i="7"/>
  <c r="W106" i="7"/>
  <c r="W135" i="7"/>
  <c r="W133" i="7"/>
  <c r="W131" i="7"/>
  <c r="W105" i="7"/>
  <c r="W104" i="7"/>
  <c r="W102" i="7"/>
  <c r="W100" i="7"/>
  <c r="W115" i="7"/>
  <c r="W114" i="7"/>
  <c r="W141" i="7"/>
  <c r="W149" i="7"/>
  <c r="W148" i="7"/>
  <c r="W124" i="7"/>
  <c r="W92" i="7"/>
  <c r="W91" i="7"/>
  <c r="W90" i="7"/>
  <c r="W89" i="7"/>
  <c r="W88" i="7"/>
  <c r="W139" i="7"/>
  <c r="W99" i="7"/>
  <c r="W137" i="7"/>
  <c r="W136" i="7"/>
  <c r="W142" i="7"/>
  <c r="W98" i="7"/>
  <c r="W97" i="7"/>
  <c r="W96" i="7"/>
  <c r="V125" i="7"/>
  <c r="V130" i="7"/>
  <c r="V129" i="7"/>
  <c r="V128" i="7"/>
  <c r="V147" i="7"/>
  <c r="V93" i="7"/>
  <c r="V127" i="7"/>
  <c r="V126" i="7"/>
  <c r="V119" i="7"/>
  <c r="V118" i="7"/>
  <c r="V117" i="7"/>
  <c r="V116" i="7"/>
  <c r="V146" i="7"/>
  <c r="V152" i="7"/>
  <c r="V151" i="7"/>
  <c r="V138" i="7"/>
  <c r="V158" i="7"/>
  <c r="V157" i="7"/>
  <c r="V156" i="7"/>
  <c r="V108" i="7"/>
  <c r="V107" i="7"/>
  <c r="V145" i="7"/>
  <c r="V121" i="7"/>
  <c r="V120" i="7"/>
  <c r="V113" i="7"/>
  <c r="V112" i="7"/>
  <c r="V150" i="7"/>
  <c r="V111" i="7"/>
  <c r="V110" i="7"/>
  <c r="V109" i="7"/>
  <c r="V87" i="7"/>
  <c r="V101" i="7"/>
  <c r="V85" i="7"/>
  <c r="V140" i="7"/>
  <c r="V144" i="7"/>
  <c r="V143" i="7"/>
  <c r="V106" i="7"/>
  <c r="V135" i="7"/>
  <c r="V134" i="7"/>
  <c r="V133" i="7"/>
  <c r="V132" i="7"/>
  <c r="V131" i="7"/>
  <c r="V105" i="7"/>
  <c r="V104" i="7"/>
  <c r="V103" i="7"/>
  <c r="V102" i="7"/>
  <c r="V100" i="7"/>
  <c r="V115" i="7"/>
  <c r="V114" i="7"/>
  <c r="V141" i="7"/>
  <c r="V149" i="7"/>
  <c r="V148" i="7"/>
  <c r="V124" i="7"/>
  <c r="V123" i="7"/>
  <c r="V92" i="7"/>
  <c r="V91" i="7"/>
  <c r="V90" i="7"/>
  <c r="V89" i="7"/>
  <c r="V88" i="7"/>
  <c r="V139" i="7"/>
  <c r="V99" i="7"/>
  <c r="V137" i="7"/>
  <c r="V136" i="7"/>
  <c r="V142" i="7"/>
  <c r="V98" i="7"/>
  <c r="V97" i="7"/>
  <c r="V96" i="7"/>
  <c r="W95" i="7"/>
  <c r="W94" i="7"/>
  <c r="V95" i="7"/>
  <c r="V94" i="7"/>
  <c r="K75" i="7" l="1"/>
  <c r="Y77" i="7"/>
  <c r="Y163" i="7" s="1"/>
  <c r="Y73" i="7"/>
  <c r="Y159" i="7" s="1"/>
  <c r="AM20" i="7"/>
  <c r="AM124" i="7" s="1"/>
  <c r="K74" i="7"/>
  <c r="K73" i="7"/>
  <c r="K76" i="7"/>
  <c r="Y74" i="7"/>
  <c r="Y160" i="7" s="1"/>
  <c r="Y76" i="7"/>
  <c r="Y162" i="7" s="1"/>
  <c r="K77" i="7"/>
  <c r="Y75" i="7"/>
  <c r="Y161" i="7" s="1"/>
  <c r="Y5" i="7"/>
  <c r="Y95" i="7" s="1"/>
  <c r="Y78" i="7"/>
  <c r="Y164" i="7" s="1"/>
  <c r="AM8" i="7"/>
  <c r="AM98" i="7" s="1"/>
  <c r="K78" i="7"/>
  <c r="AM19" i="7"/>
  <c r="AM123" i="7" s="1"/>
  <c r="AM29" i="7"/>
  <c r="AM103" i="7" s="1"/>
  <c r="AM21" i="7"/>
  <c r="AM148" i="7" s="1"/>
  <c r="AM61" i="7"/>
  <c r="AM116" i="7" s="1"/>
  <c r="Y29" i="7"/>
  <c r="Y103" i="7" s="1"/>
  <c r="AM65" i="7"/>
  <c r="AM126" i="7" s="1"/>
  <c r="Y25" i="7"/>
  <c r="Y115" i="7" s="1"/>
  <c r="AM35" i="7"/>
  <c r="AM134" i="7" s="1"/>
  <c r="Y42" i="7"/>
  <c r="Y87" i="7" s="1"/>
  <c r="AM49" i="7"/>
  <c r="AM120" i="7" s="1"/>
  <c r="Y57" i="7"/>
  <c r="Y138" i="7" s="1"/>
  <c r="AM50" i="7"/>
  <c r="AM121" i="7" s="1"/>
  <c r="Y58" i="7"/>
  <c r="Y151" i="7" s="1"/>
  <c r="AM58" i="7"/>
  <c r="AM151" i="7" s="1"/>
  <c r="Y63" i="7"/>
  <c r="Y118" i="7" s="1"/>
  <c r="AM43" i="7"/>
  <c r="AM109" i="7" s="1"/>
  <c r="AM69" i="7"/>
  <c r="AM128" i="7" s="1"/>
  <c r="Y65" i="7"/>
  <c r="Y126" i="7" s="1"/>
  <c r="AM55" i="7"/>
  <c r="AM157" i="7" s="1"/>
  <c r="AM57" i="7"/>
  <c r="AM138" i="7" s="1"/>
  <c r="X118" i="7"/>
  <c r="Y21" i="7"/>
  <c r="Y148" i="7" s="1"/>
  <c r="AM9" i="7"/>
  <c r="AM142" i="7" s="1"/>
  <c r="AM45" i="7"/>
  <c r="AM111" i="7" s="1"/>
  <c r="Y71" i="7"/>
  <c r="Y130" i="7" s="1"/>
  <c r="Y39" i="7"/>
  <c r="Y144" i="7" s="1"/>
  <c r="Y20" i="7"/>
  <c r="Y124" i="7" s="1"/>
  <c r="AK148" i="7"/>
  <c r="AJ122" i="7"/>
  <c r="AM27" i="7"/>
  <c r="AM101" i="7" s="1"/>
  <c r="AM59" i="7"/>
  <c r="AM152" i="7" s="1"/>
  <c r="Z152" i="7"/>
  <c r="X126" i="7"/>
  <c r="Y64" i="7"/>
  <c r="Y119" i="7" s="1"/>
  <c r="W103" i="7"/>
  <c r="W130" i="7"/>
  <c r="Y9" i="7"/>
  <c r="Y142" i="7" s="1"/>
  <c r="Y49" i="7"/>
  <c r="Y120" i="7" s="1"/>
  <c r="Y61" i="7"/>
  <c r="Y116" i="7" s="1"/>
  <c r="X122" i="7"/>
  <c r="Z87" i="7"/>
  <c r="Y48" i="7"/>
  <c r="Y113" i="7" s="1"/>
  <c r="Y33" i="7"/>
  <c r="Y132" i="7" s="1"/>
  <c r="Y16" i="7"/>
  <c r="Y90" i="7" s="1"/>
  <c r="Y50" i="7"/>
  <c r="Y121" i="7" s="1"/>
  <c r="AM5" i="7"/>
  <c r="AM95" i="7" s="1"/>
  <c r="Y27" i="7"/>
  <c r="Y101" i="7" s="1"/>
  <c r="Y35" i="7"/>
  <c r="Y134" i="7" s="1"/>
  <c r="Y59" i="7"/>
  <c r="Y152" i="7" s="1"/>
  <c r="Y54" i="7"/>
  <c r="Y156" i="7" s="1"/>
  <c r="W132" i="7"/>
  <c r="Y8" i="7"/>
  <c r="Y98" i="7" s="1"/>
  <c r="Y55" i="7"/>
  <c r="Y157" i="7" s="1"/>
  <c r="AM7" i="7"/>
  <c r="AM97" i="7" s="1"/>
  <c r="AM63" i="7"/>
  <c r="AM118" i="7" s="1"/>
  <c r="Y7" i="7"/>
  <c r="Y97" i="7" s="1"/>
  <c r="Y15" i="7"/>
  <c r="Y89" i="7" s="1"/>
  <c r="Y31" i="7"/>
  <c r="Y105" i="7" s="1"/>
  <c r="AM15" i="7"/>
  <c r="AM89" i="7" s="1"/>
  <c r="X96" i="7"/>
  <c r="Y6" i="7"/>
  <c r="Y96" i="7" s="1"/>
  <c r="X116" i="7"/>
  <c r="W134" i="7"/>
  <c r="X111" i="7"/>
  <c r="Y45" i="7"/>
  <c r="Y111" i="7" s="1"/>
  <c r="Z93" i="7"/>
  <c r="AN158" i="7"/>
  <c r="W101" i="7"/>
  <c r="W152" i="7"/>
  <c r="X128" i="7"/>
  <c r="Y69" i="7"/>
  <c r="Y128" i="7" s="1"/>
  <c r="AM54" i="7"/>
  <c r="AM156" i="7" s="1"/>
  <c r="AK156" i="7"/>
  <c r="AM16" i="7"/>
  <c r="AM90" i="7" s="1"/>
  <c r="AL90" i="7"/>
  <c r="AN93" i="7" s="1"/>
  <c r="W123" i="7"/>
  <c r="Y19" i="7"/>
  <c r="Y123" i="7" s="1"/>
  <c r="AN99" i="7"/>
  <c r="Y43" i="7"/>
  <c r="Y109" i="7" s="1"/>
  <c r="AN87" i="7"/>
  <c r="AN152" i="7"/>
  <c r="AN108" i="7"/>
  <c r="V122" i="7"/>
  <c r="X156" i="7"/>
  <c r="Z158" i="7" s="1"/>
  <c r="AK115" i="7"/>
  <c r="W122" i="7"/>
  <c r="AL115" i="7"/>
  <c r="X97" i="7"/>
  <c r="Y62" i="7"/>
  <c r="Y117" i="7" s="1"/>
  <c r="X105" i="7"/>
  <c r="Z108" i="7" s="1"/>
  <c r="AL138" i="7"/>
  <c r="AN150" i="7" s="1"/>
  <c r="AK157" i="7"/>
  <c r="AM31" i="7"/>
  <c r="AM105" i="7" s="1"/>
  <c r="AM71" i="7"/>
  <c r="AM130" i="7" s="1"/>
  <c r="AM33" i="7"/>
  <c r="AM132" i="7" s="1"/>
  <c r="AM47" i="7"/>
  <c r="AM112" i="7" s="1"/>
  <c r="AM25" i="7"/>
  <c r="AM26" i="7"/>
  <c r="AM100" i="7" s="1"/>
  <c r="AM39" i="7"/>
  <c r="AM144" i="7" s="1"/>
  <c r="Y47" i="7"/>
  <c r="Y112" i="7" s="1"/>
  <c r="Y26" i="7"/>
  <c r="Y100" i="7" s="1"/>
  <c r="AM4" i="7"/>
  <c r="AM6" i="7"/>
  <c r="AM96" i="7" s="1"/>
  <c r="AM10" i="7"/>
  <c r="AM136" i="7" s="1"/>
  <c r="AM12" i="7"/>
  <c r="AM99" i="7" s="1"/>
  <c r="AM14" i="7"/>
  <c r="AM88" i="7" s="1"/>
  <c r="AM18" i="7"/>
  <c r="AM92" i="7" s="1"/>
  <c r="AM22" i="7"/>
  <c r="AM149" i="7" s="1"/>
  <c r="AM28" i="7"/>
  <c r="AM102" i="7" s="1"/>
  <c r="AM30" i="7"/>
  <c r="AM104" i="7" s="1"/>
  <c r="AM32" i="7"/>
  <c r="AM131" i="7" s="1"/>
  <c r="AM34" i="7"/>
  <c r="AM133" i="7" s="1"/>
  <c r="AM36" i="7"/>
  <c r="AM135" i="7" s="1"/>
  <c r="AM38" i="7"/>
  <c r="AM143" i="7" s="1"/>
  <c r="AM40" i="7"/>
  <c r="AM140" i="7" s="1"/>
  <c r="AM42" i="7"/>
  <c r="AM87" i="7" s="1"/>
  <c r="AM44" i="7"/>
  <c r="AM110" i="7" s="1"/>
  <c r="AM46" i="7"/>
  <c r="AM150" i="7" s="1"/>
  <c r="AM48" i="7"/>
  <c r="AM113" i="7" s="1"/>
  <c r="AM52" i="7"/>
  <c r="AM107" i="7" s="1"/>
  <c r="AM56" i="7"/>
  <c r="AM158" i="7" s="1"/>
  <c r="AM60" i="7"/>
  <c r="AM146" i="7" s="1"/>
  <c r="AM62" i="7"/>
  <c r="AM117" i="7" s="1"/>
  <c r="AM64" i="7"/>
  <c r="AM119" i="7" s="1"/>
  <c r="AM66" i="7"/>
  <c r="AM127" i="7" s="1"/>
  <c r="AM68" i="7"/>
  <c r="AM147" i="7" s="1"/>
  <c r="AM70" i="7"/>
  <c r="AM129" i="7" s="1"/>
  <c r="AM72" i="7"/>
  <c r="AM125" i="7" s="1"/>
  <c r="AM11" i="7"/>
  <c r="AM137" i="7" s="1"/>
  <c r="AM13" i="7"/>
  <c r="AM139" i="7" s="1"/>
  <c r="AM17" i="7"/>
  <c r="AM91" i="7" s="1"/>
  <c r="AM23" i="7"/>
  <c r="AM141" i="7" s="1"/>
  <c r="AM37" i="7"/>
  <c r="AM106" i="7" s="1"/>
  <c r="AM41" i="7"/>
  <c r="AM85" i="7" s="1"/>
  <c r="AM51" i="7"/>
  <c r="AM145" i="7" s="1"/>
  <c r="AM53" i="7"/>
  <c r="AM108" i="7" s="1"/>
  <c r="AM67" i="7"/>
  <c r="AM93" i="7" s="1"/>
  <c r="Y4" i="7"/>
  <c r="Y10" i="7"/>
  <c r="Y136" i="7" s="1"/>
  <c r="Y12" i="7"/>
  <c r="Y99" i="7" s="1"/>
  <c r="Y14" i="7"/>
  <c r="Y88" i="7" s="1"/>
  <c r="Y18" i="7"/>
  <c r="Y92" i="7" s="1"/>
  <c r="Y22" i="7"/>
  <c r="Y149" i="7" s="1"/>
  <c r="Y24" i="7"/>
  <c r="Y114" i="7" s="1"/>
  <c r="Y28" i="7"/>
  <c r="Y102" i="7" s="1"/>
  <c r="Y30" i="7"/>
  <c r="Y104" i="7" s="1"/>
  <c r="Y32" i="7"/>
  <c r="Y131" i="7" s="1"/>
  <c r="Y34" i="7"/>
  <c r="Y133" i="7" s="1"/>
  <c r="Y36" i="7"/>
  <c r="Y135" i="7" s="1"/>
  <c r="Y38" i="7"/>
  <c r="Y143" i="7" s="1"/>
  <c r="Y40" i="7"/>
  <c r="Y140" i="7" s="1"/>
  <c r="Y44" i="7"/>
  <c r="Y110" i="7" s="1"/>
  <c r="Y46" i="7"/>
  <c r="Y150" i="7" s="1"/>
  <c r="Y52" i="7"/>
  <c r="Y107" i="7" s="1"/>
  <c r="Y56" i="7"/>
  <c r="Y158" i="7" s="1"/>
  <c r="Y60" i="7"/>
  <c r="Y146" i="7" s="1"/>
  <c r="Y66" i="7"/>
  <c r="Y127" i="7" s="1"/>
  <c r="Y68" i="7"/>
  <c r="Y147" i="7" s="1"/>
  <c r="Y70" i="7"/>
  <c r="Y129" i="7" s="1"/>
  <c r="Y72" i="7"/>
  <c r="Y125" i="7" s="1"/>
  <c r="Y11" i="7"/>
  <c r="Y137" i="7" s="1"/>
  <c r="Y13" i="7"/>
  <c r="Y139" i="7" s="1"/>
  <c r="Y17" i="7"/>
  <c r="Y91" i="7" s="1"/>
  <c r="Y23" i="7"/>
  <c r="Y141" i="7" s="1"/>
  <c r="Y37" i="7"/>
  <c r="Y106" i="7" s="1"/>
  <c r="Y41" i="7"/>
  <c r="Y85" i="7" s="1"/>
  <c r="Y51" i="7"/>
  <c r="Y145" i="7" s="1"/>
  <c r="Y53" i="7"/>
  <c r="Y108" i="7" s="1"/>
  <c r="Y67" i="7"/>
  <c r="Y93" i="7" s="1"/>
  <c r="Y81" i="7" l="1"/>
  <c r="H113" i="12" s="1"/>
  <c r="Z151" i="7"/>
  <c r="AA151" i="7" s="1"/>
  <c r="AB151" i="7" s="1"/>
  <c r="AD151" i="7" s="1"/>
  <c r="Z85" i="7"/>
  <c r="AN85" i="7"/>
  <c r="Y122" i="7"/>
  <c r="Z109" i="7" s="1"/>
  <c r="Z110" i="7" s="1"/>
  <c r="AA110" i="7" s="1"/>
  <c r="Z150" i="7"/>
  <c r="AN151" i="7"/>
  <c r="AO151" i="7" s="1"/>
  <c r="AP151" i="7" s="1"/>
  <c r="AR151" i="7" s="1"/>
  <c r="Z156" i="7"/>
  <c r="AA156" i="7" s="1"/>
  <c r="AB156" i="7" s="1"/>
  <c r="AD156" i="7" s="1"/>
  <c r="Z99" i="7"/>
  <c r="AN100" i="7"/>
  <c r="AN101" i="7" s="1"/>
  <c r="AO101" i="7" s="1"/>
  <c r="Z122" i="7"/>
  <c r="AM122" i="7"/>
  <c r="AM115" i="7"/>
  <c r="Y94" i="7"/>
  <c r="Z94" i="7" s="1"/>
  <c r="Z95" i="7" s="1"/>
  <c r="Z89" i="7"/>
  <c r="AM94" i="7"/>
  <c r="AN94" i="7" s="1"/>
  <c r="AN95" i="7" s="1"/>
  <c r="AN156" i="7"/>
  <c r="AO156" i="7" s="1"/>
  <c r="AP156" i="7" s="1"/>
  <c r="AR156" i="7" s="1"/>
  <c r="Z100" i="7"/>
  <c r="Z101" i="7" s="1"/>
  <c r="AA101" i="7" s="1"/>
  <c r="Z123" i="7"/>
  <c r="AN123" i="7"/>
  <c r="AO123" i="7" s="1"/>
  <c r="AP123" i="7" s="1"/>
  <c r="AR123" i="7" s="1"/>
  <c r="AN89" i="7"/>
  <c r="AN90" i="7" s="1"/>
  <c r="AO90" i="7" s="1"/>
  <c r="H112" i="12" l="1"/>
  <c r="H109" i="12"/>
  <c r="H110" i="12"/>
  <c r="H107" i="12"/>
  <c r="H108" i="12"/>
  <c r="H111" i="12"/>
  <c r="AN86" i="7"/>
  <c r="AQ85" i="7" s="1"/>
  <c r="AO85" i="7"/>
  <c r="AP85" i="7" s="1"/>
  <c r="AR85" i="7" s="1"/>
  <c r="Z86" i="7"/>
  <c r="AC85" i="7" s="1"/>
  <c r="AA85" i="7"/>
  <c r="AB85" i="7" s="1"/>
  <c r="AD85" i="7" s="1"/>
  <c r="AO100" i="7"/>
  <c r="AP100" i="7" s="1"/>
  <c r="AR100" i="7" s="1"/>
  <c r="AA94" i="7"/>
  <c r="AB94" i="7" s="1"/>
  <c r="AD94" i="7" s="1"/>
  <c r="AN124" i="7"/>
  <c r="AO88" i="7"/>
  <c r="AP88" i="7" s="1"/>
  <c r="AR88" i="7" s="1"/>
  <c r="AO96" i="7"/>
  <c r="AA95" i="7"/>
  <c r="AA109" i="7"/>
  <c r="AB109" i="7" s="1"/>
  <c r="AD109" i="7" s="1"/>
  <c r="AA100" i="7"/>
  <c r="AB100" i="7" s="1"/>
  <c r="AD100" i="7" s="1"/>
  <c r="AO94" i="7"/>
  <c r="AP94" i="7" s="1"/>
  <c r="AR94" i="7" s="1"/>
  <c r="AA96" i="7"/>
  <c r="AA123" i="7"/>
  <c r="AB123" i="7" s="1"/>
  <c r="AD123" i="7" s="1"/>
  <c r="Z124" i="7"/>
  <c r="Z90" i="7"/>
  <c r="AA90" i="7" s="1"/>
  <c r="AA89" i="7"/>
  <c r="AA88" i="7"/>
  <c r="AB88" i="7" s="1"/>
  <c r="AD88" i="7" s="1"/>
  <c r="AO89" i="7"/>
  <c r="AY28" i="7" l="1"/>
  <c r="AZ28" i="7" s="1"/>
  <c r="BN28" i="7"/>
  <c r="BO28" i="7" s="1"/>
  <c r="BN27" i="7"/>
  <c r="BO27" i="7" s="1"/>
  <c r="AY27" i="7"/>
  <c r="AZ27" i="7" s="1"/>
  <c r="AY30" i="7"/>
  <c r="AZ30" i="7" s="1"/>
  <c r="BN30" i="7"/>
  <c r="BO30" i="7" s="1"/>
  <c r="AY29" i="7"/>
  <c r="AZ29" i="7" s="1"/>
  <c r="BN29" i="7"/>
  <c r="BO29" i="7" s="1"/>
  <c r="AY31" i="7"/>
  <c r="AZ31" i="7" s="1"/>
  <c r="BN31" i="7"/>
  <c r="BO31" i="7" s="1"/>
  <c r="AY32" i="7"/>
  <c r="AZ32" i="7" s="1"/>
  <c r="BN32" i="7"/>
  <c r="BO32" i="7" s="1"/>
  <c r="AD159" i="7"/>
  <c r="AD160" i="7"/>
  <c r="AD161" i="7"/>
  <c r="AD162" i="7"/>
  <c r="AD163" i="7"/>
  <c r="AD164" i="7"/>
  <c r="AZ36" i="7" l="1"/>
  <c r="AZ37" i="7" s="1"/>
  <c r="BO36" i="7"/>
  <c r="O254" i="6"/>
  <c r="R254" i="6" s="1"/>
  <c r="AU7" i="7" s="1"/>
  <c r="O255" i="6"/>
  <c r="R255" i="6" s="1"/>
  <c r="AU8" i="7" s="1"/>
  <c r="O256" i="6"/>
  <c r="O257" i="6"/>
  <c r="O258" i="6"/>
  <c r="O259" i="6"/>
  <c r="O260" i="6"/>
  <c r="O261" i="6"/>
  <c r="O253" i="6"/>
  <c r="R253" i="6" s="1"/>
  <c r="AU6" i="7" s="1"/>
  <c r="BO37" i="7" l="1"/>
  <c r="BO62" i="7"/>
  <c r="BN62" i="7" s="1"/>
  <c r="Q263" i="6"/>
  <c r="I154" i="7" s="1"/>
  <c r="K154" i="7" s="1"/>
  <c r="AV8" i="7"/>
  <c r="BJ8" i="7"/>
  <c r="BK8" i="7" s="1"/>
  <c r="BJ6" i="7"/>
  <c r="BK6" i="7" s="1"/>
  <c r="AV6" i="7"/>
  <c r="BJ7" i="7"/>
  <c r="BK7" i="7" s="1"/>
  <c r="AV7" i="7"/>
  <c r="AV15" i="7" l="1"/>
  <c r="BK15" i="7"/>
  <c r="J143" i="7"/>
  <c r="J106" i="7"/>
  <c r="J135" i="7"/>
  <c r="J134" i="7"/>
  <c r="J133" i="7"/>
  <c r="J132" i="7"/>
  <c r="J94" i="7"/>
  <c r="J95" i="7"/>
  <c r="J96" i="7"/>
  <c r="J97" i="7"/>
  <c r="J98" i="7"/>
  <c r="J142" i="7"/>
  <c r="J136" i="7"/>
  <c r="J137" i="7"/>
  <c r="J99" i="7"/>
  <c r="J139" i="7"/>
  <c r="J88" i="7"/>
  <c r="J89" i="7"/>
  <c r="J90" i="7"/>
  <c r="J91" i="7"/>
  <c r="J92" i="7"/>
  <c r="J123" i="7"/>
  <c r="J148" i="7"/>
  <c r="J149" i="7"/>
  <c r="J141" i="7"/>
  <c r="J114" i="7"/>
  <c r="J122" i="7"/>
  <c r="J100" i="7"/>
  <c r="J101" i="7"/>
  <c r="J102" i="7"/>
  <c r="J103" i="7"/>
  <c r="J104" i="7"/>
  <c r="J105" i="7"/>
  <c r="J131" i="7"/>
  <c r="J144" i="7"/>
  <c r="J140" i="7"/>
  <c r="J85" i="7"/>
  <c r="J109" i="7"/>
  <c r="J110" i="7"/>
  <c r="J111" i="7"/>
  <c r="J150" i="7"/>
  <c r="J112" i="7"/>
  <c r="J113" i="7"/>
  <c r="J120" i="7"/>
  <c r="J121" i="7"/>
  <c r="J145" i="7"/>
  <c r="J107" i="7"/>
  <c r="J108" i="7"/>
  <c r="J158" i="7"/>
  <c r="J138" i="7"/>
  <c r="J151" i="7"/>
  <c r="J152" i="7"/>
  <c r="J146" i="7"/>
  <c r="J116" i="7"/>
  <c r="J117" i="7"/>
  <c r="J118" i="7"/>
  <c r="J119" i="7"/>
  <c r="J126" i="7"/>
  <c r="J93" i="7"/>
  <c r="J147" i="7"/>
  <c r="J128" i="7"/>
  <c r="J129" i="7"/>
  <c r="J130" i="7"/>
  <c r="I125" i="7"/>
  <c r="I130" i="7"/>
  <c r="I129" i="7"/>
  <c r="I128" i="7"/>
  <c r="I147" i="7"/>
  <c r="I93" i="7"/>
  <c r="I127" i="7"/>
  <c r="I126" i="7"/>
  <c r="I119" i="7"/>
  <c r="I118" i="7"/>
  <c r="I117" i="7"/>
  <c r="I116" i="7"/>
  <c r="I146" i="7"/>
  <c r="I152" i="7"/>
  <c r="I151" i="7"/>
  <c r="I138" i="7"/>
  <c r="I158" i="7"/>
  <c r="I157" i="7"/>
  <c r="I156" i="7"/>
  <c r="I108" i="7"/>
  <c r="I107" i="7"/>
  <c r="I145" i="7"/>
  <c r="I121" i="7"/>
  <c r="I120" i="7"/>
  <c r="I113" i="7"/>
  <c r="I112" i="7"/>
  <c r="I150" i="7"/>
  <c r="I111" i="7"/>
  <c r="I110" i="7"/>
  <c r="I109" i="7"/>
  <c r="I87" i="7"/>
  <c r="I85" i="7"/>
  <c r="I140" i="7"/>
  <c r="I144" i="7"/>
  <c r="I143" i="7"/>
  <c r="I106" i="7"/>
  <c r="I135" i="7"/>
  <c r="I134" i="7"/>
  <c r="I133" i="7"/>
  <c r="I105" i="7"/>
  <c r="I104" i="7"/>
  <c r="I103" i="7"/>
  <c r="I100" i="7"/>
  <c r="I122" i="7"/>
  <c r="I141" i="7"/>
  <c r="I149" i="7"/>
  <c r="I148" i="7"/>
  <c r="I124" i="7"/>
  <c r="I123" i="7"/>
  <c r="I92" i="7"/>
  <c r="I91" i="7"/>
  <c r="I90" i="7"/>
  <c r="I89" i="7"/>
  <c r="I88" i="7"/>
  <c r="I139" i="7"/>
  <c r="I99" i="7"/>
  <c r="I137" i="7"/>
  <c r="I136" i="7"/>
  <c r="I142" i="7"/>
  <c r="I98" i="7"/>
  <c r="I97" i="7"/>
  <c r="I96" i="7"/>
  <c r="I95" i="7"/>
  <c r="H125" i="7"/>
  <c r="H130" i="7"/>
  <c r="H129" i="7"/>
  <c r="H128" i="7"/>
  <c r="H147" i="7"/>
  <c r="H93" i="7"/>
  <c r="H127" i="7"/>
  <c r="H126" i="7"/>
  <c r="H119" i="7"/>
  <c r="H118" i="7"/>
  <c r="H117" i="7"/>
  <c r="H116" i="7"/>
  <c r="H146" i="7"/>
  <c r="H152" i="7"/>
  <c r="H151" i="7"/>
  <c r="H138" i="7"/>
  <c r="H158" i="7"/>
  <c r="H157" i="7"/>
  <c r="H156" i="7"/>
  <c r="H108" i="7"/>
  <c r="H112" i="7"/>
  <c r="H107" i="7"/>
  <c r="H145" i="7"/>
  <c r="H121" i="7"/>
  <c r="H120" i="7"/>
  <c r="H113" i="7"/>
  <c r="H150" i="7"/>
  <c r="H111" i="7"/>
  <c r="H110" i="7"/>
  <c r="H109" i="7"/>
  <c r="H87" i="7"/>
  <c r="H85" i="7"/>
  <c r="H140" i="7"/>
  <c r="H144" i="7"/>
  <c r="H143" i="7"/>
  <c r="H106" i="7"/>
  <c r="H135" i="7"/>
  <c r="H134" i="7"/>
  <c r="H133" i="7"/>
  <c r="H132" i="7"/>
  <c r="H131" i="7"/>
  <c r="H105" i="7"/>
  <c r="H104" i="7"/>
  <c r="H103" i="7"/>
  <c r="H102" i="7"/>
  <c r="H101" i="7"/>
  <c r="H100" i="7"/>
  <c r="H122" i="7"/>
  <c r="H114" i="7"/>
  <c r="H141" i="7"/>
  <c r="H149" i="7"/>
  <c r="H148" i="7"/>
  <c r="H124" i="7"/>
  <c r="H123" i="7"/>
  <c r="H92" i="7"/>
  <c r="H91" i="7"/>
  <c r="H90" i="7"/>
  <c r="H89" i="7"/>
  <c r="H88" i="7"/>
  <c r="H139" i="7"/>
  <c r="H99" i="7"/>
  <c r="H137" i="7"/>
  <c r="H136" i="7"/>
  <c r="H142" i="7"/>
  <c r="H98" i="7"/>
  <c r="H97" i="7"/>
  <c r="H96" i="7"/>
  <c r="H95" i="7"/>
  <c r="H94" i="7"/>
  <c r="D106" i="4"/>
  <c r="AV16" i="7" l="1"/>
  <c r="BK16" i="7"/>
  <c r="L87" i="7"/>
  <c r="L152" i="7"/>
  <c r="L99" i="7"/>
  <c r="L108" i="7"/>
  <c r="L93" i="7"/>
  <c r="K24" i="7"/>
  <c r="K114" i="7" s="1"/>
  <c r="K32" i="7"/>
  <c r="K131" i="7" s="1"/>
  <c r="K27" i="7"/>
  <c r="K101" i="7" s="1"/>
  <c r="K33" i="7"/>
  <c r="K132" i="7" s="1"/>
  <c r="K42" i="7"/>
  <c r="K87" i="7" s="1"/>
  <c r="K4" i="7"/>
  <c r="K94" i="7" s="1"/>
  <c r="K28" i="7"/>
  <c r="K102" i="7" s="1"/>
  <c r="K41" i="7"/>
  <c r="J115" i="7"/>
  <c r="L122" i="7" s="1"/>
  <c r="I115" i="7"/>
  <c r="I101" i="7"/>
  <c r="H115" i="7"/>
  <c r="I114" i="7"/>
  <c r="I102" i="7"/>
  <c r="I94" i="7"/>
  <c r="I131" i="7"/>
  <c r="I132" i="7"/>
  <c r="K30" i="7"/>
  <c r="K104" i="7" s="1"/>
  <c r="K14" i="7"/>
  <c r="K88" i="7" s="1"/>
  <c r="K6" i="7"/>
  <c r="K96" i="7" s="1"/>
  <c r="K63" i="7"/>
  <c r="K118" i="7" s="1"/>
  <c r="K64" i="7"/>
  <c r="K119" i="7" s="1"/>
  <c r="K35" i="7"/>
  <c r="K134" i="7" s="1"/>
  <c r="K43" i="7"/>
  <c r="K109" i="7" s="1"/>
  <c r="K26" i="7"/>
  <c r="K100" i="7" s="1"/>
  <c r="K71" i="7"/>
  <c r="K130" i="7" s="1"/>
  <c r="K70" i="7"/>
  <c r="K129" i="7" s="1"/>
  <c r="K44" i="7"/>
  <c r="K110" i="7" s="1"/>
  <c r="K52" i="7"/>
  <c r="K107" i="7" s="1"/>
  <c r="K69" i="7"/>
  <c r="K61" i="7"/>
  <c r="K116" i="7" s="1"/>
  <c r="K45" i="7"/>
  <c r="K111" i="7" s="1"/>
  <c r="K31" i="7"/>
  <c r="K105" i="7" s="1"/>
  <c r="K15" i="7"/>
  <c r="K89" i="7" s="1"/>
  <c r="K7" i="7"/>
  <c r="K97" i="7" s="1"/>
  <c r="K37" i="7"/>
  <c r="K106" i="7" s="1"/>
  <c r="K53" i="7"/>
  <c r="K108" i="7" s="1"/>
  <c r="K22" i="7"/>
  <c r="K149" i="7" s="1"/>
  <c r="K38" i="7"/>
  <c r="K143" i="7" s="1"/>
  <c r="K23" i="7"/>
  <c r="K141" i="7" s="1"/>
  <c r="K72" i="7"/>
  <c r="K125" i="7" s="1"/>
  <c r="K55" i="7"/>
  <c r="K157" i="7" s="1"/>
  <c r="K47" i="7"/>
  <c r="K112" i="7" s="1"/>
  <c r="K39" i="7"/>
  <c r="K144" i="7" s="1"/>
  <c r="K25" i="7"/>
  <c r="K17" i="7"/>
  <c r="K91" i="7" s="1"/>
  <c r="K9" i="7"/>
  <c r="K142" i="7" s="1"/>
  <c r="J125" i="7"/>
  <c r="K62" i="7"/>
  <c r="K117" i="7" s="1"/>
  <c r="K54" i="7"/>
  <c r="K156" i="7" s="1"/>
  <c r="K46" i="7"/>
  <c r="K150" i="7" s="1"/>
  <c r="K16" i="7"/>
  <c r="K90" i="7" s="1"/>
  <c r="K8" i="7"/>
  <c r="K98" i="7" s="1"/>
  <c r="K36" i="7"/>
  <c r="K135" i="7" s="1"/>
  <c r="J157" i="7"/>
  <c r="K68" i="7"/>
  <c r="K147" i="7" s="1"/>
  <c r="K67" i="7"/>
  <c r="K93" i="7" s="1"/>
  <c r="K59" i="7"/>
  <c r="K152" i="7" s="1"/>
  <c r="K51" i="7"/>
  <c r="K145" i="7" s="1"/>
  <c r="K29" i="7"/>
  <c r="K103" i="7" s="1"/>
  <c r="K21" i="7"/>
  <c r="K148" i="7" s="1"/>
  <c r="K13" i="7"/>
  <c r="K139" i="7" s="1"/>
  <c r="K5" i="7"/>
  <c r="K95" i="7" s="1"/>
  <c r="K66" i="7"/>
  <c r="K127" i="7" s="1"/>
  <c r="K58" i="7"/>
  <c r="K151" i="7" s="1"/>
  <c r="K50" i="7"/>
  <c r="K121" i="7" s="1"/>
  <c r="K20" i="7"/>
  <c r="K124" i="7" s="1"/>
  <c r="K12" i="7"/>
  <c r="K99" i="7" s="1"/>
  <c r="J124" i="7"/>
  <c r="J127" i="7"/>
  <c r="K60" i="7"/>
  <c r="K146" i="7" s="1"/>
  <c r="K65" i="7"/>
  <c r="K126" i="7" s="1"/>
  <c r="K57" i="7"/>
  <c r="K138" i="7" s="1"/>
  <c r="K49" i="7"/>
  <c r="K120" i="7" s="1"/>
  <c r="K19" i="7"/>
  <c r="K123" i="7" s="1"/>
  <c r="K11" i="7"/>
  <c r="K137" i="7" s="1"/>
  <c r="K56" i="7"/>
  <c r="K158" i="7" s="1"/>
  <c r="K48" i="7"/>
  <c r="K113" i="7" s="1"/>
  <c r="K40" i="7"/>
  <c r="K140" i="7" s="1"/>
  <c r="K18" i="7"/>
  <c r="K92" i="7" s="1"/>
  <c r="K10" i="7"/>
  <c r="K136" i="7" s="1"/>
  <c r="K34" i="7"/>
  <c r="K133" i="7" s="1"/>
  <c r="J156" i="7"/>
  <c r="AR164" i="7"/>
  <c r="AR163" i="7"/>
  <c r="AR162" i="7"/>
  <c r="AR161" i="7"/>
  <c r="AR160" i="7"/>
  <c r="K85" i="7" l="1"/>
  <c r="L89" i="7"/>
  <c r="K128" i="7"/>
  <c r="L123" i="7" s="1"/>
  <c r="K81" i="7"/>
  <c r="L150" i="7"/>
  <c r="L156" i="7"/>
  <c r="L151" i="7"/>
  <c r="M151" i="7" s="1"/>
  <c r="L158" i="7"/>
  <c r="L100" i="7"/>
  <c r="L94" i="7"/>
  <c r="K122" i="7"/>
  <c r="K115" i="7"/>
  <c r="H248" i="6" l="1"/>
  <c r="L85" i="7"/>
  <c r="M85" i="7" s="1"/>
  <c r="N85" i="7" s="1"/>
  <c r="L109" i="7"/>
  <c r="L110" i="7" s="1"/>
  <c r="L90" i="7"/>
  <c r="M90" i="7" s="1"/>
  <c r="M89" i="7"/>
  <c r="M88" i="7"/>
  <c r="N88" i="7" s="1"/>
  <c r="P88" i="7" s="1"/>
  <c r="L124" i="7"/>
  <c r="M96" i="7"/>
  <c r="M123" i="7"/>
  <c r="N123" i="7" s="1"/>
  <c r="P123" i="7" s="1"/>
  <c r="M156" i="7"/>
  <c r="N156" i="7" s="1"/>
  <c r="P156" i="7" s="1"/>
  <c r="N151" i="7"/>
  <c r="P151" i="7" s="1"/>
  <c r="L95" i="7"/>
  <c r="L101" i="7"/>
  <c r="H243" i="6" l="1"/>
  <c r="AU28" i="7" s="1"/>
  <c r="AV28" i="7" s="1"/>
  <c r="L86" i="7"/>
  <c r="H245" i="6"/>
  <c r="AU30" i="7" s="1"/>
  <c r="AV30" i="7" s="1"/>
  <c r="H244" i="6"/>
  <c r="AU29" i="7" s="1"/>
  <c r="AV29" i="7" s="1"/>
  <c r="H246" i="6"/>
  <c r="AU31" i="7" s="1"/>
  <c r="AV31" i="7" s="1"/>
  <c r="H242" i="6"/>
  <c r="AU27" i="7" s="1"/>
  <c r="AV27" i="7" s="1"/>
  <c r="H247" i="6"/>
  <c r="AU32" i="7" s="1"/>
  <c r="AV32" i="7" s="1"/>
  <c r="K160" i="7"/>
  <c r="P160" i="7" s="1"/>
  <c r="BJ28" i="7"/>
  <c r="BK28" i="7" s="1"/>
  <c r="P85" i="7"/>
  <c r="M95" i="7"/>
  <c r="M94" i="7"/>
  <c r="N94" i="7" s="1"/>
  <c r="P94" i="7" s="1"/>
  <c r="M100" i="7"/>
  <c r="N100" i="7" s="1"/>
  <c r="P100" i="7" s="1"/>
  <c r="M101" i="7"/>
  <c r="M110" i="7"/>
  <c r="M109" i="7"/>
  <c r="N109" i="7" s="1"/>
  <c r="P109" i="7" s="1"/>
  <c r="BJ30" i="7" l="1"/>
  <c r="BK30" i="7" s="1"/>
  <c r="K162" i="7"/>
  <c r="P162" i="7" s="1"/>
  <c r="BJ29" i="7"/>
  <c r="BK29" i="7" s="1"/>
  <c r="BJ31" i="7"/>
  <c r="BK31" i="7" s="1"/>
  <c r="K163" i="7"/>
  <c r="P163" i="7" s="1"/>
  <c r="K161" i="7"/>
  <c r="P161" i="7" s="1"/>
  <c r="K159" i="7"/>
  <c r="P159" i="7" s="1"/>
  <c r="BJ27" i="7"/>
  <c r="BK27" i="7" s="1"/>
  <c r="BJ32" i="7"/>
  <c r="BK32" i="7" s="1"/>
  <c r="K164" i="7"/>
  <c r="P164" i="7" s="1"/>
  <c r="AV36" i="7"/>
  <c r="AV37" i="7" s="1"/>
  <c r="E105" i="4"/>
  <c r="E46" i="4"/>
  <c r="O8" i="4"/>
  <c r="BK36" i="7" l="1"/>
  <c r="BK37" i="7" s="1"/>
  <c r="E106" i="4"/>
  <c r="M4" i="4"/>
  <c r="M9" i="4" s="1"/>
  <c r="E4" i="4"/>
  <c r="L4" i="4"/>
  <c r="D4" i="4"/>
  <c r="J4" i="4"/>
  <c r="K4" i="4"/>
  <c r="I4" i="4"/>
  <c r="C4" i="4"/>
  <c r="H4" i="4"/>
  <c r="G4" i="4"/>
  <c r="F4" i="4"/>
  <c r="J16" i="4"/>
  <c r="I16" i="4"/>
  <c r="O16" i="4"/>
  <c r="G16" i="4"/>
  <c r="C16" i="4"/>
  <c r="H16" i="4"/>
  <c r="N16" i="4"/>
  <c r="F16" i="4"/>
  <c r="P16" i="4"/>
  <c r="P22" i="4" s="1"/>
  <c r="M16" i="4"/>
  <c r="E16" i="4"/>
  <c r="L16" i="4"/>
  <c r="D16" i="4"/>
  <c r="K16" i="4"/>
  <c r="G81" i="4"/>
  <c r="BK62" i="7" l="1"/>
  <c r="C6" i="4"/>
  <c r="C9" i="4"/>
  <c r="C11" i="4" s="1"/>
  <c r="L19" i="4"/>
  <c r="L22" i="4"/>
  <c r="L24" i="4" s="1"/>
  <c r="G19" i="4"/>
  <c r="G22" i="4"/>
  <c r="G24" i="4" s="1"/>
  <c r="I6" i="4"/>
  <c r="I9" i="4"/>
  <c r="I11" i="4" s="1"/>
  <c r="E22" i="4"/>
  <c r="E24" i="4" s="1"/>
  <c r="E19" i="4"/>
  <c r="O22" i="4"/>
  <c r="O24" i="4" s="1"/>
  <c r="K9" i="4"/>
  <c r="K11" i="4" s="1"/>
  <c r="K6" i="4"/>
  <c r="C19" i="4"/>
  <c r="C22" i="4"/>
  <c r="C24" i="4" s="1"/>
  <c r="M22" i="4"/>
  <c r="M24" i="4" s="1"/>
  <c r="M19" i="4"/>
  <c r="I19" i="4"/>
  <c r="I22" i="4"/>
  <c r="I24" i="4" s="1"/>
  <c r="J6" i="4"/>
  <c r="J9" i="4"/>
  <c r="J11" i="4" s="1"/>
  <c r="J22" i="4"/>
  <c r="J24" i="4" s="1"/>
  <c r="J19" i="4"/>
  <c r="D9" i="4"/>
  <c r="D11" i="4" s="1"/>
  <c r="D6" i="4"/>
  <c r="D19" i="4"/>
  <c r="D22" i="4"/>
  <c r="D24" i="4" s="1"/>
  <c r="F22" i="4"/>
  <c r="F24" i="4" s="1"/>
  <c r="F19" i="4"/>
  <c r="F6" i="4"/>
  <c r="F9" i="4"/>
  <c r="F11" i="4" s="1"/>
  <c r="L9" i="4"/>
  <c r="L11" i="4" s="1"/>
  <c r="N19" i="4"/>
  <c r="N22" i="4"/>
  <c r="N24" i="4" s="1"/>
  <c r="G6" i="4"/>
  <c r="G9" i="4"/>
  <c r="G11" i="4" s="1"/>
  <c r="E9" i="4"/>
  <c r="E11" i="4" s="1"/>
  <c r="E6" i="4"/>
  <c r="K19" i="4"/>
  <c r="K22" i="4"/>
  <c r="K24" i="4" s="1"/>
  <c r="H19" i="4"/>
  <c r="H22" i="4"/>
  <c r="H24" i="4" s="1"/>
  <c r="H6" i="4"/>
  <c r="H9" i="4"/>
  <c r="H11" i="4" s="1"/>
  <c r="H82" i="4" l="1"/>
  <c r="C12" i="4"/>
  <c r="E12" i="4" s="1"/>
  <c r="G12" i="4" s="1"/>
  <c r="C7" i="4"/>
  <c r="E7" i="4" s="1"/>
  <c r="G7" i="4" s="1"/>
  <c r="C25" i="4"/>
  <c r="E25" i="4" s="1"/>
  <c r="G25" i="4" s="1"/>
  <c r="C20" i="4"/>
  <c r="E20" i="4" s="1"/>
  <c r="G20" i="4" s="1"/>
  <c r="C13" i="4" l="1"/>
  <c r="C26" i="4"/>
  <c r="F57" i="4" l="1"/>
  <c r="AL114" i="7" l="1"/>
  <c r="AN122" i="7" s="1"/>
  <c r="AO95" i="7" s="1"/>
  <c r="AM24" i="7"/>
  <c r="AM114" i="7" s="1"/>
  <c r="AN109" i="7" l="1"/>
  <c r="AN110" i="7"/>
  <c r="AO109" i="7" l="1"/>
  <c r="AP109" i="7" s="1"/>
  <c r="AR109" i="7" s="1"/>
  <c r="AO110" i="7"/>
  <c r="AV57" i="7" l="1"/>
  <c r="AV58" i="7" s="1"/>
  <c r="P248" i="6"/>
  <c r="K153" i="7" l="1"/>
  <c r="D82" i="4"/>
  <c r="E82" i="4" s="1"/>
  <c r="P153" i="7"/>
  <c r="P166" i="7" s="1"/>
  <c r="K165" i="7"/>
  <c r="P165" i="7" s="1"/>
  <c r="I153" i="7"/>
  <c r="D115" i="4"/>
  <c r="E115" i="4" s="1"/>
  <c r="AV62" i="7"/>
  <c r="Q265" i="6"/>
  <c r="C8" i="6" l="1"/>
  <c r="P167" i="7"/>
  <c r="F270" i="6" s="1"/>
  <c r="J270" i="6" l="1"/>
  <c r="N270" i="6"/>
  <c r="G267" i="6"/>
  <c r="C269" i="6" s="1"/>
  <c r="F275" i="6" l="1"/>
  <c r="CO3" i="7" a="1"/>
  <c r="CO3" i="7" s="1"/>
  <c r="CP3" i="7" l="1" a="1"/>
  <c r="CP3" i="7" s="1"/>
  <c r="AY48" i="7"/>
  <c r="AZ48" i="7" s="1"/>
  <c r="AZ57" i="7" s="1"/>
  <c r="P113" i="12"/>
  <c r="Q130" i="12" s="1"/>
  <c r="AD165" i="7" s="1" a="1"/>
  <c r="AD165" i="7" s="1"/>
  <c r="W153" i="7" l="1"/>
  <c r="AZ62" i="7"/>
  <c r="AZ58" i="7"/>
  <c r="AD153" i="7" l="1"/>
  <c r="AD166" i="7" s="1"/>
  <c r="AD167" i="7" s="1"/>
  <c r="Y153" i="7"/>
  <c r="Y165" i="7" s="1"/>
  <c r="H132" i="12" l="1"/>
  <c r="N135" i="12"/>
  <c r="F135" i="12"/>
  <c r="J135" i="12"/>
  <c r="F140" i="12" l="1"/>
  <c r="CQ3" i="7" a="1"/>
  <c r="CQ3" i="7" s="1"/>
  <c r="AM159" i="7"/>
  <c r="AM165" i="7" s="1"/>
  <c r="AR165" i="7" s="1"/>
  <c r="AM81" i="7"/>
  <c r="H257" i="12" s="1"/>
  <c r="H251" i="12" s="1"/>
  <c r="Q274" i="12" l="1"/>
  <c r="AR159" i="7"/>
  <c r="AR166" i="7" s="1"/>
  <c r="AR167" i="7" s="1"/>
  <c r="H276" i="12" l="1"/>
  <c r="C278" i="12" s="1"/>
  <c r="BC27" i="7"/>
  <c r="BD27" i="7" s="1"/>
  <c r="BD36" i="7" s="1"/>
  <c r="BR27" i="7"/>
  <c r="BS27" i="7" s="1"/>
  <c r="BS36" i="7" s="1"/>
  <c r="BS62" i="7" l="1"/>
  <c r="BS37" i="7"/>
  <c r="BD62" i="7"/>
  <c r="F279" i="12" s="1"/>
  <c r="BD37" i="7"/>
  <c r="J279" i="12" l="1"/>
  <c r="N279" i="12"/>
  <c r="F284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Senna Oliveira</author>
  </authors>
  <commentList>
    <comment ref="BG2" authorId="0" shapeId="0" xr:uid="{5DB2E012-5AF9-4E92-9C00-9703ADAD2B00}">
      <text>
        <r>
          <rPr>
            <b/>
            <sz val="8"/>
            <color indexed="81"/>
            <rFont val="Tahoma"/>
            <family val="2"/>
          </rPr>
          <t>Pablo Senna Oliveira:</t>
        </r>
        <r>
          <rPr>
            <sz val="8"/>
            <color indexed="81"/>
            <rFont val="Tahoma"/>
            <family val="2"/>
          </rPr>
          <t xml:space="preserve">
CI --&gt; Carga instalada
DP --&gt; Demanda Provável
Ver ND-5.1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<sst xmlns="http://schemas.openxmlformats.org/spreadsheetml/2006/main" count="6989" uniqueCount="2471">
  <si>
    <t>• Conforme artigo 9 da Resolução Normativa ANEEL (REN) Nº 1.000/2021 que trata da representação, o responsável técnico deverá apresentar procuração (pessoa física ou pessoa jurídica) para solicitações em nome de terceiros.</t>
  </si>
  <si>
    <t>• Obrigatório anexar ao formulário um documento que comprove a propriedade ou posse do local a ser atendido (poderão ser anexadas ao formulário fotografias do local a ser atendido);</t>
  </si>
  <si>
    <r>
      <t xml:space="preserve">• </t>
    </r>
    <r>
      <rPr>
        <b/>
        <sz val="12"/>
        <color theme="1"/>
        <rFont val="Calibri"/>
        <family val="2"/>
      </rPr>
      <t>Solicitamos sempre informar as coordenadas do local a ser atendido.</t>
    </r>
    <r>
      <rPr>
        <sz val="12"/>
        <color theme="1"/>
        <rFont val="Calibri"/>
        <family val="2"/>
      </rPr>
      <t xml:space="preserve"> Apesar de não serem obrigatórias, são de extrema importância para localização da propriedade, agilizando o seu atendimento e evitando possíveis reprovas da solicitação.</t>
    </r>
  </si>
  <si>
    <t>➢ Caso tenha dúvidas em como obter as coordenadas, clique aqui (disponível também no Cemig Atende Web).</t>
  </si>
  <si>
    <t>• O pedido poderá ser reprovado no momento da visita técnica caso não sejam identificadas as cargas declaradas neste formulário;</t>
  </si>
  <si>
    <t>• Serão verificadas as condições ambientais pela Cemig:</t>
  </si>
  <si>
    <t>➢ Caso a propriedade esteja localizada em área protegida pela legislação, é obrigatório apresentar documento que comprove a regularização ambiental emitido por órgão competente.</t>
  </si>
  <si>
    <t>➢ Caso a propriedade esteja em entorno de reservatório deve ser apresentada autorização da concessionária ou do responsável pelo reservatório.</t>
  </si>
  <si>
    <t>• Padrão deve ser instalado dentro da propriedade</t>
  </si>
  <si>
    <t xml:space="preserve">• Conforme o Art. 91 da REN1000/21 da Aneel, as notas de vistoria e instalação da medição passarão a ser geradas automaticamente no primeiro dia útil subsequente à liberação de carga ou conclusão da obra. </t>
  </si>
  <si>
    <t>*Campos de preenchimento obrigatório       **Campos de preenchimento obrigatório para pessoa física</t>
  </si>
  <si>
    <t>Localização Geográfica da propriedade:*</t>
  </si>
  <si>
    <t xml:space="preserve">Informar se a unidade consumidora se encontra em área rural ou urbana </t>
  </si>
  <si>
    <t>Nome Completo (sem abreviações):*</t>
  </si>
  <si>
    <t>CPF/CNPJ:*</t>
  </si>
  <si>
    <t>Possui NIS para cadastro da Tarifa Social?**</t>
  </si>
  <si>
    <t>Possui laudo médico de equipamentos elétricos essenciais à sobrevivência humana?**</t>
  </si>
  <si>
    <t>Favor informar endereço para recebimento do orçamento de conexão*</t>
  </si>
  <si>
    <t>Rua/Av:</t>
  </si>
  <si>
    <t>Nº</t>
  </si>
  <si>
    <t>Compl.:</t>
  </si>
  <si>
    <t>Bairro/Distrito:</t>
  </si>
  <si>
    <t>CEP:</t>
  </si>
  <si>
    <t>Município:</t>
  </si>
  <si>
    <t>Estado:</t>
  </si>
  <si>
    <t>Caso tenha conta globalizada e desejar vincular o vencimento da conta desta unidade junto com outras instalações, informar o nº da conta globalizada (Trata-se do código de débito automático globalizado da fatura):</t>
  </si>
  <si>
    <t>Numero de instalação mais próximo:</t>
  </si>
  <si>
    <t>Preencher os campos abaixo para propriedade urbana:</t>
  </si>
  <si>
    <t>Endereço:*</t>
  </si>
  <si>
    <t>Nº:*</t>
  </si>
  <si>
    <t>Bairro:*</t>
  </si>
  <si>
    <t>CEP:*</t>
  </si>
  <si>
    <t>Município:*</t>
  </si>
  <si>
    <t>Estado:*</t>
  </si>
  <si>
    <t>Ponto de Referência:</t>
  </si>
  <si>
    <t>Nome da propriedade:</t>
  </si>
  <si>
    <t xml:space="preserve">O padrão de entrada à ser ligado está a uma distância menor que 30 metros da rede CEMIG? (Ver exemplo da Figura 1 e Figura 2) </t>
  </si>
  <si>
    <t>Não</t>
  </si>
  <si>
    <t>UNIDADE CONSUMIDORA 1</t>
  </si>
  <si>
    <t>Aquecedor de água por acumulação até 80 L</t>
  </si>
  <si>
    <t>Aquecedor de água por acumulação de 100 a 150 L</t>
  </si>
  <si>
    <t>Aquecedor de água por acumulação de 200 a 400 L</t>
  </si>
  <si>
    <t xml:space="preserve">Aquecedor de água por Tampa </t>
  </si>
  <si>
    <t>Aquecedor de ambiente</t>
  </si>
  <si>
    <t xml:space="preserve">Aspirador de pó residencial </t>
  </si>
  <si>
    <t>Assadeira Grande</t>
  </si>
  <si>
    <t>Quantidade:</t>
  </si>
  <si>
    <t xml:space="preserve">Assadeira pequena </t>
  </si>
  <si>
    <t>Banheira de Hidromassagem</t>
  </si>
  <si>
    <t xml:space="preserve">Batedeira de bolo </t>
  </si>
  <si>
    <t xml:space="preserve">Cafeteira elétrica pequena uso doméstico </t>
  </si>
  <si>
    <t xml:space="preserve">Cafeteira elétrica  uso comercial </t>
  </si>
  <si>
    <t>Chuveiro Elétrico 127 V</t>
  </si>
  <si>
    <t>Chuveiro Elétrico 220 V</t>
  </si>
  <si>
    <t xml:space="preserve">Chuveiro 4 estações </t>
  </si>
  <si>
    <t xml:space="preserve">Conjunto de som </t>
  </si>
  <si>
    <t xml:space="preserve">Ebulidor </t>
  </si>
  <si>
    <t xml:space="preserve">Enceradeira residencial </t>
  </si>
  <si>
    <t xml:space="preserve">Espremedor de Frutas </t>
  </si>
  <si>
    <t xml:space="preserve">Exaustor </t>
  </si>
  <si>
    <t>Ferro elétrico automático de passar roupa</t>
  </si>
  <si>
    <t>Ferro elétrico simples de passar roupa</t>
  </si>
  <si>
    <t>Fogão comum com acendedor</t>
  </si>
  <si>
    <t xml:space="preserve">Fogão elétrico 4 bocas </t>
  </si>
  <si>
    <t>Fogão elétrico 6 bocas médio</t>
  </si>
  <si>
    <t>Fogão elétrico 6 bocas Grande</t>
  </si>
  <si>
    <t>Forno de microondas</t>
  </si>
  <si>
    <t xml:space="preserve">Forno elétrico de embutir </t>
  </si>
  <si>
    <t xml:space="preserve">Freezer vertical pequeno </t>
  </si>
  <si>
    <t xml:space="preserve">Freezer horizontal médio </t>
  </si>
  <si>
    <t xml:space="preserve">Freezer horizontal grande </t>
  </si>
  <si>
    <t xml:space="preserve">Geladeira comum </t>
  </si>
  <si>
    <t>Geladeira duplex</t>
  </si>
  <si>
    <t>Grill</t>
  </si>
  <si>
    <t xml:space="preserve">Impressora comum </t>
  </si>
  <si>
    <t>Impressora a laser</t>
  </si>
  <si>
    <t xml:space="preserve">Liquidificador doméstico </t>
  </si>
  <si>
    <t xml:space="preserve">Lampada fluorescente </t>
  </si>
  <si>
    <t xml:space="preserve">Máquina de lavar louças </t>
  </si>
  <si>
    <t>Máquina de lavar roupas com aquecimento</t>
  </si>
  <si>
    <t>Máquina de secar roupas</t>
  </si>
  <si>
    <t>Máquina para costurar</t>
  </si>
  <si>
    <t>Máquina de lavar pratos</t>
  </si>
  <si>
    <t>Máquina de lavar roupas</t>
  </si>
  <si>
    <t>Máquina de xerox grande</t>
  </si>
  <si>
    <t>Máquina de xerox pequena</t>
  </si>
  <si>
    <t>Micro computador</t>
  </si>
  <si>
    <t>Micro forno elétrico</t>
  </si>
  <si>
    <t xml:space="preserve">Panela elétrica </t>
  </si>
  <si>
    <t>Raio X (dentista)</t>
  </si>
  <si>
    <t>Raio X (hospital)</t>
  </si>
  <si>
    <t>Refletor Odontológico</t>
  </si>
  <si>
    <t>Sanduicheira</t>
  </si>
  <si>
    <t xml:space="preserve">Sauna comercial </t>
  </si>
  <si>
    <t>Sauna residencial</t>
  </si>
  <si>
    <t>Scanner</t>
  </si>
  <si>
    <t>Secador de cabelos grande</t>
  </si>
  <si>
    <t>Secador de cabelos pequeno</t>
  </si>
  <si>
    <t xml:space="preserve">Secador de roupa comercial </t>
  </si>
  <si>
    <t xml:space="preserve">Secador de roupa residencial </t>
  </si>
  <si>
    <t xml:space="preserve">Televisor colorido </t>
  </si>
  <si>
    <t xml:space="preserve">Televisor preto e branco </t>
  </si>
  <si>
    <t xml:space="preserve">Torneira elétrica </t>
  </si>
  <si>
    <t xml:space="preserve">Vaporizador </t>
  </si>
  <si>
    <t>Ventilador grande</t>
  </si>
  <si>
    <t>Ventilador  médio</t>
  </si>
  <si>
    <t xml:space="preserve">Ventilador pequeno </t>
  </si>
  <si>
    <t>Vídeo Game</t>
  </si>
  <si>
    <t>Equipamento</t>
  </si>
  <si>
    <t>Potência (W)</t>
  </si>
  <si>
    <t>Qtde</t>
  </si>
  <si>
    <t>P parcial (W)</t>
  </si>
  <si>
    <t>AR CONDICIONADOS</t>
  </si>
  <si>
    <t xml:space="preserve">Potência (BTU) </t>
  </si>
  <si>
    <t xml:space="preserve">P parcial (w) </t>
  </si>
  <si>
    <t>SOMA DAS CARGA NÃO ESPECIAIS</t>
  </si>
  <si>
    <t>TOTAL</t>
  </si>
  <si>
    <t xml:space="preserve">Há motores, bomba d'água ou outras cargas especiais?* </t>
  </si>
  <si>
    <t>Nº de Fases*</t>
  </si>
  <si>
    <t>Potência de trabalho</t>
  </si>
  <si>
    <t>Quantidade*</t>
  </si>
  <si>
    <t>Potência Total Absorvida (W)</t>
  </si>
  <si>
    <t>Unidade (CV ou KW)</t>
  </si>
  <si>
    <t>Potênca Individual</t>
  </si>
  <si>
    <t>Haverá partida simultânea de motores?*</t>
  </si>
  <si>
    <t>Se sim, descreva quais:</t>
  </si>
  <si>
    <t>Soma das Cargas Especiais:</t>
  </si>
  <si>
    <t>Opções de proteção conforme Norma:</t>
  </si>
  <si>
    <t>Monopolar</t>
  </si>
  <si>
    <t>IEC</t>
  </si>
  <si>
    <t>ou</t>
  </si>
  <si>
    <t>Bipolar</t>
  </si>
  <si>
    <t>Tripolar</t>
  </si>
  <si>
    <t>Unidade Consumidora 1</t>
  </si>
  <si>
    <t>Tipo de Solicitação desejada:*</t>
  </si>
  <si>
    <t>Conexão Nova</t>
  </si>
  <si>
    <t>Disjuntor e Tipo:*</t>
  </si>
  <si>
    <t>Nº Predial:*</t>
  </si>
  <si>
    <t>Caixa:</t>
  </si>
  <si>
    <t>Atividade Principal:*</t>
  </si>
  <si>
    <t>Ramo de Atividade:*</t>
  </si>
  <si>
    <t>Alteração de Carga ou Caixa Existente sem Alteração</t>
  </si>
  <si>
    <t>Identificação:*</t>
  </si>
  <si>
    <t>Instalação de Nº:*</t>
  </si>
  <si>
    <t>Disjuntor:*</t>
  </si>
  <si>
    <t xml:space="preserve"> De:</t>
  </si>
  <si>
    <t>Para:</t>
  </si>
  <si>
    <t xml:space="preserve">Complemento:     </t>
  </si>
  <si>
    <t>De:</t>
  </si>
  <si>
    <t>Necessária Mudança de Local*</t>
  </si>
  <si>
    <t>Necessário desligamento programado:*</t>
  </si>
  <si>
    <r>
      <t xml:space="preserve">e) </t>
    </r>
    <r>
      <rPr>
        <sz val="12"/>
        <color theme="1"/>
        <rFont val="Calibri"/>
        <family val="2"/>
      </rPr>
      <t xml:space="preserve">Se na solicitação houver alguma unidade consumidora com Geração Distribuída já conectada, é dispensado o pedido do Parecer de Acesso somente se não houver alteração na potência instalada da geração, </t>
    </r>
    <r>
      <rPr>
        <b/>
        <sz val="12"/>
        <color theme="1"/>
        <rFont val="Calibri"/>
        <family val="2"/>
      </rPr>
      <t>desde que esta informação esteja explícita no campo “Observações” deste formulário (item 6).</t>
    </r>
  </si>
  <si>
    <t>Padrão de Entrada:</t>
  </si>
  <si>
    <t>Ramal de Conexão:</t>
  </si>
  <si>
    <t>Kit de Instação Interna (3 lâmpadas, 2 tomadas e disjuntor):</t>
  </si>
  <si>
    <t>Critérios dos benefícios:</t>
  </si>
  <si>
    <t>• Caso o domicílio já possua instalados total ou parcialmente os itens do parágrafo anterior ou o beneficiário não tenha interesse, não haverá nenhum tipo de ressarcimento para os itens já instalados ou dispensados.</t>
  </si>
  <si>
    <t>Possui sistema de geração em regime de paralelismo permanente sem injeção (GRID ZERO)?*</t>
  </si>
  <si>
    <t>DADOS DA GERAÇÃO EM REGIME DE PARALELISMO PERMANENTE SEM INJEÇÃO ( GRID ZERO)</t>
  </si>
  <si>
    <t>Potência Total Módulos (kW):</t>
  </si>
  <si>
    <t>Potência Total Inversores (kW):</t>
  </si>
  <si>
    <t>Área dos Arranjos (m²):</t>
  </si>
  <si>
    <t>Quantidade de Módulos:</t>
  </si>
  <si>
    <t>Modelo dos Módulos:</t>
  </si>
  <si>
    <t>Fabricante dos Módulos:</t>
  </si>
  <si>
    <t>Quantidade de Inversores:</t>
  </si>
  <si>
    <t>Modelo dos Inversores:</t>
  </si>
  <si>
    <t>Fabricante dos Inversores:</t>
  </si>
  <si>
    <t>Por ser verdade, firmo o presente para todos os fins de direito.</t>
  </si>
  <si>
    <t>________________________________________________________________ , _______ de __________________________ de 20___</t>
  </si>
  <si>
    <t>(Local e data)</t>
  </si>
  <si>
    <t>______________________________________________________________________________________________________________</t>
  </si>
  <si>
    <t>Assinatura do(a) proprietário(a) ou representante legal</t>
  </si>
  <si>
    <t>(A assinatura é obrigatória apenas para pedidos realizados presencialmente nas agências ou postos de atendimento)</t>
  </si>
  <si>
    <t>UNIDADE CONSUMIDORA 2</t>
  </si>
  <si>
    <t>Unidade Consumidora 2</t>
  </si>
  <si>
    <t>UNIDADE CONSUMIDORA 3</t>
  </si>
  <si>
    <t>Comercial</t>
  </si>
  <si>
    <t>Sim</t>
  </si>
  <si>
    <t>Unidade Consumidora 3</t>
  </si>
  <si>
    <t>Bifásico</t>
  </si>
  <si>
    <t>CV</t>
  </si>
  <si>
    <t>1/4'</t>
  </si>
  <si>
    <t>10 A</t>
  </si>
  <si>
    <t>63 A</t>
  </si>
  <si>
    <t>1'</t>
  </si>
  <si>
    <t>Monofásico</t>
  </si>
  <si>
    <t>1/2'</t>
  </si>
  <si>
    <t>3/4'</t>
  </si>
  <si>
    <t>2'</t>
  </si>
  <si>
    <t>50 A</t>
  </si>
  <si>
    <t>FORMULÁRIO PARA A ANÁLISE DE PARTIDA DE MOTORES</t>
  </si>
  <si>
    <t>MOTOR 1</t>
  </si>
  <si>
    <t xml:space="preserve"> - Identificação</t>
  </si>
  <si>
    <t xml:space="preserve"> NS: </t>
  </si>
  <si>
    <t>Cliente:</t>
  </si>
  <si>
    <t xml:space="preserve"> - Tipo do motor</t>
  </si>
  <si>
    <t xml:space="preserve"> - Número de fases</t>
  </si>
  <si>
    <t xml:space="preserve">  Potência do motor:</t>
  </si>
  <si>
    <t xml:space="preserve">  Tensão no motor:</t>
  </si>
  <si>
    <t>V</t>
  </si>
  <si>
    <t xml:space="preserve">  Corrente de partida (sem dispositivo de partida):</t>
  </si>
  <si>
    <t>A</t>
  </si>
  <si>
    <t xml:space="preserve">  Corrente nominal:</t>
  </si>
  <si>
    <t xml:space="preserve">  Relação Ip/In:</t>
  </si>
  <si>
    <t xml:space="preserve">  Fator de potência em regime:</t>
  </si>
  <si>
    <t xml:space="preserve">  Fator de potência na partida:</t>
  </si>
  <si>
    <t xml:space="preserve"> - Número de partidas</t>
  </si>
  <si>
    <t>(especificar)</t>
  </si>
  <si>
    <t xml:space="preserve"> - Dispositivo auxiliar de partida (quando houver):</t>
  </si>
  <si>
    <t>%</t>
  </si>
  <si>
    <t xml:space="preserve"> - Ordem de partida do motor (em casos de partida de dois ou mais motores):</t>
  </si>
  <si>
    <t xml:space="preserve"> - Cargas operando enquanto o motor parte (quando houver):</t>
  </si>
  <si>
    <t>Potência:</t>
  </si>
  <si>
    <t>KVA</t>
  </si>
  <si>
    <t xml:space="preserve">Fator de potência: </t>
  </si>
  <si>
    <t xml:space="preserve"> - Cargas sensíveis a flutuações de tensão:</t>
  </si>
  <si>
    <t>Tipo:</t>
  </si>
  <si>
    <t>Flutuação admissível</t>
  </si>
  <si>
    <t xml:space="preserve"> - Em caso de simultaneidade de partida, relacionar os motores e suas características elétricas.</t>
  </si>
  <si>
    <t>kVA</t>
  </si>
  <si>
    <t>NOTAS</t>
  </si>
  <si>
    <r>
      <t>1</t>
    </r>
    <r>
      <rPr>
        <sz val="10"/>
        <rFont val="Arial"/>
        <family val="2"/>
      </rPr>
      <t xml:space="preserve"> - Em caso de partida sequencial de motores, preencher uma folha para cada motor,  indicando a ordem</t>
    </r>
  </si>
  <si>
    <t xml:space="preserve">     de partida.</t>
  </si>
  <si>
    <r>
      <t>2</t>
    </r>
    <r>
      <rPr>
        <sz val="10"/>
        <rFont val="Arial"/>
        <family val="2"/>
      </rPr>
      <t xml:space="preserve"> - Anexar, sempre que possível, a(s) folha(s) das características elétricas, fornecida(s) pelo fabricante do</t>
    </r>
  </si>
  <si>
    <t xml:space="preserve">     motor.</t>
  </si>
  <si>
    <t>Data:</t>
  </si>
  <si>
    <t>Responsável pelas informações</t>
  </si>
  <si>
    <t xml:space="preserve">TABELA 14 ELETRODOMESTICOS </t>
  </si>
  <si>
    <t>TABELA 13 AR-CONDICIONADO</t>
  </si>
  <si>
    <t>TABELA 15-Demanda Individual - Motores Monofásicos</t>
  </si>
  <si>
    <t>TABELA 16-Motores Trifásicos</t>
  </si>
  <si>
    <t>Tabela 21 - FATORES DE DEMANDA DE FORNOS E FOGÕES ELÉTRICOS</t>
  </si>
  <si>
    <t>TABELA 10- FATOR POR NUMERO DE APARTAMENTOS NO ANDAR</t>
  </si>
  <si>
    <t>TABELA 11-FATOR PORA AREA MÉDIA DE APARTAMENTOS</t>
  </si>
  <si>
    <t>Tabela 14 - Fatores De Demanda Para Iluminação E Tomadas Unidades Consumidoras Não
Residenciais</t>
  </si>
  <si>
    <t>Tabela 27 - Potências Nominais De Condicionadores De Ar Tipo Janela</t>
  </si>
  <si>
    <t xml:space="preserve">Tabela 10 - FATORES DE DEMANDA PARA ILUMINAÇÃO E TOMADAS - UNIDADES CONSUMIDORAS RESIDENCIAIS </t>
  </si>
  <si>
    <t xml:space="preserve">numero de aparelhos </t>
  </si>
  <si>
    <t>fator de demanda</t>
  </si>
  <si>
    <t>aparelhos</t>
  </si>
  <si>
    <t>Potência</t>
  </si>
  <si>
    <t>Demanda Individual Absorvida da Rede KVA</t>
  </si>
  <si>
    <t xml:space="preserve">NUMERO DE APARELHOS </t>
  </si>
  <si>
    <t>POTENCIA ATÉ 3,5 KW</t>
  </si>
  <si>
    <t xml:space="preserve">POTENCIA SUPERIOR A 3,5 KW </t>
  </si>
  <si>
    <t>Nº APTOS</t>
  </si>
  <si>
    <t>FATOR MULT.</t>
  </si>
  <si>
    <t>ÁREA ÚTIL(m²)</t>
  </si>
  <si>
    <t>DEMANDA (kVA)</t>
  </si>
  <si>
    <t>DESCRIÇÃO FATOR DE DEMANDA</t>
  </si>
  <si>
    <t>CAPACIDADEPOTÊNCIANOMINAL</t>
  </si>
  <si>
    <t>CARGA INSTALADA</t>
  </si>
  <si>
    <t xml:space="preserve">FATOR DE DEMANDA </t>
  </si>
  <si>
    <t>Eixo CV</t>
  </si>
  <si>
    <t>Absorvida Rede (KW)</t>
  </si>
  <si>
    <t>1 Motor</t>
  </si>
  <si>
    <t>2 - Motores</t>
  </si>
  <si>
    <t>3 a 5 Motores</t>
  </si>
  <si>
    <t>Mais de 5 Motores</t>
  </si>
  <si>
    <t>Absorvida rede KW</t>
  </si>
  <si>
    <t>2 Motores</t>
  </si>
  <si>
    <t>oficina, indústrias e semelhantes</t>
  </si>
  <si>
    <t>1 para os primeiros 20kVA 0,80 para o que exceder 20kVA</t>
  </si>
  <si>
    <t>BTU/h</t>
  </si>
  <si>
    <t>Kcal/h</t>
  </si>
  <si>
    <t>W</t>
  </si>
  <si>
    <t>VA</t>
  </si>
  <si>
    <t>1/6'</t>
  </si>
  <si>
    <t>ATÉ 15</t>
  </si>
  <si>
    <t>hotéis e semelhantes</t>
  </si>
  <si>
    <t>0,50 para os primeiros 20kVA 0,40 para o que exceder 20kVA</t>
  </si>
  <si>
    <t>1/3'</t>
  </si>
  <si>
    <t>16 - 20</t>
  </si>
  <si>
    <t xml:space="preserve">auditórios, cinemas e semelhantes </t>
  </si>
  <si>
    <t>21 – 25</t>
  </si>
  <si>
    <t xml:space="preserve">bancos e semelhantes </t>
  </si>
  <si>
    <t>26 – 30</t>
  </si>
  <si>
    <t xml:space="preserve">barbearia, salões de beleza e semelhantes </t>
  </si>
  <si>
    <t>31 – 35</t>
  </si>
  <si>
    <t>clubes e semelhantes</t>
  </si>
  <si>
    <t>1,5'</t>
  </si>
  <si>
    <t>36 – 40</t>
  </si>
  <si>
    <t>escolas e semelhantes</t>
  </si>
  <si>
    <t>1 para os primeiros 12kVA 0,50 para o que exceder 12kVA</t>
  </si>
  <si>
    <t>41 – 45</t>
  </si>
  <si>
    <t>escritórios, lojas e salas comerciais</t>
  </si>
  <si>
    <t>1 para os primeiros 20kVA 0,70 para o que exceder 20kVA</t>
  </si>
  <si>
    <t>3'</t>
  </si>
  <si>
    <t>46 – 50</t>
  </si>
  <si>
    <t xml:space="preserve">garagens comerciais e semelhantes </t>
  </si>
  <si>
    <t>4'</t>
  </si>
  <si>
    <t>51 – 55</t>
  </si>
  <si>
    <t>clínicas, hospitais e semelhantes</t>
  </si>
  <si>
    <t>0,40 para os primeiros 50kVA 0,20 para o que exceder 50kVA</t>
  </si>
  <si>
    <t>5'</t>
  </si>
  <si>
    <t>56 – 60</t>
  </si>
  <si>
    <t xml:space="preserve">igrejas, templos e semelhantes </t>
  </si>
  <si>
    <t>&gt;10</t>
  </si>
  <si>
    <t>7,5'</t>
  </si>
  <si>
    <t>61 – 65</t>
  </si>
  <si>
    <t xml:space="preserve">restaurantes, bares e semelhantes </t>
  </si>
  <si>
    <t>10'</t>
  </si>
  <si>
    <t>6'</t>
  </si>
  <si>
    <t>66 – 70</t>
  </si>
  <si>
    <t>áreas comuns e condomínios</t>
  </si>
  <si>
    <t>1 para os primeiros 10kVA 0,25 para o que exceder 10kVA</t>
  </si>
  <si>
    <t>12,5'</t>
  </si>
  <si>
    <t>71 – 75</t>
  </si>
  <si>
    <t>Residencial</t>
  </si>
  <si>
    <t>tabela 10 ND-5.1</t>
  </si>
  <si>
    <t>76 – 80</t>
  </si>
  <si>
    <t>81 – 85</t>
  </si>
  <si>
    <t>SE(E(G92="Monofásico";M92="CV");MOTORES_MONOFASICOS; SE(E(G92="Trifásico";M92="CV");MOTORES_TRIFASICOS;  SE(E(G126="Monofásico";M92="KW");MOTORES_MONOFASICOSW; SE(E(G92="Trifásico";M92="KW");MOTORES_TRIFASICOSW;   ))))</t>
  </si>
  <si>
    <t>15'</t>
  </si>
  <si>
    <t>86 – 90</t>
  </si>
  <si>
    <t>20'</t>
  </si>
  <si>
    <t>91 – 95</t>
  </si>
  <si>
    <t>25'</t>
  </si>
  <si>
    <t>96 – 100</t>
  </si>
  <si>
    <t>30'</t>
  </si>
  <si>
    <t>101 – 110</t>
  </si>
  <si>
    <t>50'</t>
  </si>
  <si>
    <t>111 – 120</t>
  </si>
  <si>
    <t>60'</t>
  </si>
  <si>
    <t>121 – 130</t>
  </si>
  <si>
    <t>75'</t>
  </si>
  <si>
    <t>131 – 140</t>
  </si>
  <si>
    <t>141 – 150</t>
  </si>
  <si>
    <t>151 – 160</t>
  </si>
  <si>
    <t>161 – 170</t>
  </si>
  <si>
    <t xml:space="preserve">salão de festas </t>
  </si>
  <si>
    <t>171 – 180</t>
  </si>
  <si>
    <t>181 – 190</t>
  </si>
  <si>
    <t>191 – 200</t>
  </si>
  <si>
    <t>201 – 220</t>
  </si>
  <si>
    <t>221 – 240</t>
  </si>
  <si>
    <t>241 – 260</t>
  </si>
  <si>
    <t>261 – 280</t>
  </si>
  <si>
    <t>281 – 300</t>
  </si>
  <si>
    <t>301 – 350</t>
  </si>
  <si>
    <t>351 – 400</t>
  </si>
  <si>
    <t>401 – 450</t>
  </si>
  <si>
    <t>451 – 500</t>
  </si>
  <si>
    <t>501 – 550</t>
  </si>
  <si>
    <t>551 – 600</t>
  </si>
  <si>
    <t>601 – 650</t>
  </si>
  <si>
    <t>651 – 700</t>
  </si>
  <si>
    <t>701 – 800</t>
  </si>
  <si>
    <t>801 – 900</t>
  </si>
  <si>
    <t>901 – 1000</t>
  </si>
  <si>
    <t>ITEM</t>
  </si>
  <si>
    <t>TIPO</t>
  </si>
  <si>
    <t>FAIXA</t>
  </si>
  <si>
    <t>Demanda</t>
  </si>
  <si>
    <t>Proteção</t>
  </si>
  <si>
    <t>Condutor por fase</t>
  </si>
  <si>
    <t>Eletroduto</t>
  </si>
  <si>
    <t>Condutores de proteção das caixas</t>
  </si>
  <si>
    <t>Disjuntores para alteração de demanda</t>
  </si>
  <si>
    <t>Disjuntor  termo - Magnetico</t>
  </si>
  <si>
    <t>CU - PVC</t>
  </si>
  <si>
    <t>PVC</t>
  </si>
  <si>
    <t>AÇO</t>
  </si>
  <si>
    <t>POLARIDADE DOS DISJUNTORES</t>
  </si>
  <si>
    <t xml:space="preserve">Disjuntores antigos </t>
  </si>
  <si>
    <t>Disjuntores novos contemplando os NEMAS</t>
  </si>
  <si>
    <t>POLARIDADE DOS MOTORES</t>
  </si>
  <si>
    <t>AREA GEOGRAFICA</t>
  </si>
  <si>
    <t xml:space="preserve">CAIXAS </t>
  </si>
  <si>
    <t xml:space="preserve">NEMA </t>
  </si>
  <si>
    <t xml:space="preserve">MONOFÁSICO-NEMA </t>
  </si>
  <si>
    <t>MONOFÁSICO-IEC</t>
  </si>
  <si>
    <t>BIFÁSICOS-NEMA</t>
  </si>
  <si>
    <t>BIFÁSICOS-IEC</t>
  </si>
  <si>
    <t>TRIFÁSICOS-NEMA</t>
  </si>
  <si>
    <t>TRIFÁSICOS-IEC</t>
  </si>
  <si>
    <t>MONOPOLA</t>
  </si>
  <si>
    <t xml:space="preserve">urbana </t>
  </si>
  <si>
    <t xml:space="preserve">rural </t>
  </si>
  <si>
    <t>TABELA 4 - Dimensionamento Para Unidades Consumidoras Urbanas Ou Rurais Atendidas Por Redes De Distribuição Secundárias Trifásicas (127/220V) Ou Redes Secundárias
Bifásicas (120/240v)</t>
  </si>
  <si>
    <t>15 A</t>
  </si>
  <si>
    <t>70 A</t>
  </si>
  <si>
    <t>Rural</t>
  </si>
  <si>
    <t>A1</t>
  </si>
  <si>
    <t>0,1 - 5,0</t>
  </si>
  <si>
    <t>20 A</t>
  </si>
  <si>
    <t>60 A</t>
  </si>
  <si>
    <t>Trifásico</t>
  </si>
  <si>
    <t>A2</t>
  </si>
  <si>
    <t>5,1 - 6,3</t>
  </si>
  <si>
    <t>25 A</t>
  </si>
  <si>
    <t>Industrial</t>
  </si>
  <si>
    <t>A3</t>
  </si>
  <si>
    <t>6,4 - 8,0</t>
  </si>
  <si>
    <t>30 A</t>
  </si>
  <si>
    <t>100 A</t>
  </si>
  <si>
    <t>B</t>
  </si>
  <si>
    <t>B1</t>
  </si>
  <si>
    <t>0,1 - 10,0</t>
  </si>
  <si>
    <t xml:space="preserve">RAMO DE ATIVIDADE </t>
  </si>
  <si>
    <t>35 A</t>
  </si>
  <si>
    <t>120 A</t>
  </si>
  <si>
    <t>B2</t>
  </si>
  <si>
    <t>10,1 - 16</t>
  </si>
  <si>
    <t xml:space="preserve">Residencial </t>
  </si>
  <si>
    <t>40 A</t>
  </si>
  <si>
    <t>125 A</t>
  </si>
  <si>
    <t xml:space="preserve">Comercial </t>
  </si>
  <si>
    <t>150 A</t>
  </si>
  <si>
    <t xml:space="preserve">Industrial </t>
  </si>
  <si>
    <t>200 A</t>
  </si>
  <si>
    <t>TABELA 5 - Dimensionamento Para Unidades Consumidoras Urbanas Ou Rurais Atendidas Por Redes De Distribuição Secundárias Trifásicas (127/220V) - Ligações A 4 Fios</t>
  </si>
  <si>
    <t>C</t>
  </si>
  <si>
    <t>C1</t>
  </si>
  <si>
    <t>0,1 - 15,2</t>
  </si>
  <si>
    <t>C2</t>
  </si>
  <si>
    <t>15,3 - 24,0</t>
  </si>
  <si>
    <t>BIPOLAR</t>
  </si>
  <si>
    <t>80 A</t>
  </si>
  <si>
    <t>C3</t>
  </si>
  <si>
    <t>24,1 - 30,5</t>
  </si>
  <si>
    <t>C4</t>
  </si>
  <si>
    <t>30,6 - 38,1</t>
  </si>
  <si>
    <t>C5</t>
  </si>
  <si>
    <t>38,2 - 47,6</t>
  </si>
  <si>
    <t>C6</t>
  </si>
  <si>
    <t>47,7 - 57,1</t>
  </si>
  <si>
    <t>C7</t>
  </si>
  <si>
    <t>57,2 - 66,7</t>
  </si>
  <si>
    <t>175 A</t>
  </si>
  <si>
    <t>C8</t>
  </si>
  <si>
    <t>66,8 - 75,0</t>
  </si>
  <si>
    <t xml:space="preserve">TABELA 1-Dimensionamento Da Entrada De Serviço De Edificações De Uso Coletivo Atendidas Por Redes De Distribuição Secundárias Trifásicas (127/220V) -
Ramal De Conexão Aéreo E Proteção Geral Com Disjuntor </t>
  </si>
  <si>
    <t>15,1 - 23,0</t>
  </si>
  <si>
    <t>23,1 - 27,0</t>
  </si>
  <si>
    <t>27,1 - 38,0</t>
  </si>
  <si>
    <t>38,1 - 47,0</t>
  </si>
  <si>
    <t>90 A</t>
  </si>
  <si>
    <t>47,1 - 57,0</t>
  </si>
  <si>
    <t>57,1 - 66,0</t>
  </si>
  <si>
    <t>66,1 - 75,0</t>
  </si>
  <si>
    <t>75,1 - 86,0</t>
  </si>
  <si>
    <t>86,1 - 95,0</t>
  </si>
  <si>
    <t>TRIPOLAR</t>
  </si>
  <si>
    <t>TABELA 7 - Dimensionamento Da Entrada De Edificações E Unidades Consumidoras Urbanas Ou Rurais Atendidas Por Redes De Distribuição Secundárias Trifásicas (127/220V) Para
Atender Aos Fornecimentos Com Demanda Entre 75,1 A 304 kVA</t>
  </si>
  <si>
    <t>F</t>
  </si>
  <si>
    <t>F1</t>
  </si>
  <si>
    <t>F2</t>
  </si>
  <si>
    <t>F3</t>
  </si>
  <si>
    <t>95,1 - 114,0</t>
  </si>
  <si>
    <t>300 ou 315 ou 320</t>
  </si>
  <si>
    <t>F4</t>
  </si>
  <si>
    <t>114,1 - 152,0</t>
  </si>
  <si>
    <t>2x120</t>
  </si>
  <si>
    <t>2x75</t>
  </si>
  <si>
    <t>2x65</t>
  </si>
  <si>
    <t>F5</t>
  </si>
  <si>
    <t>152,1 - 171,0</t>
  </si>
  <si>
    <t>2x150</t>
  </si>
  <si>
    <t>2x85</t>
  </si>
  <si>
    <t>2x80</t>
  </si>
  <si>
    <t>F6</t>
  </si>
  <si>
    <t>171,1 - 188,0</t>
  </si>
  <si>
    <t>2x185</t>
  </si>
  <si>
    <t>2x110</t>
  </si>
  <si>
    <t>2x100</t>
  </si>
  <si>
    <t>F7</t>
  </si>
  <si>
    <t>188,1 - 228,0</t>
  </si>
  <si>
    <t>600 ou 630</t>
  </si>
  <si>
    <t>2x240</t>
  </si>
  <si>
    <t>F8</t>
  </si>
  <si>
    <t>228,1 - 266,0</t>
  </si>
  <si>
    <t>3x150</t>
  </si>
  <si>
    <t>3x85</t>
  </si>
  <si>
    <t>3x80</t>
  </si>
  <si>
    <t>F9</t>
  </si>
  <si>
    <t>266,1 - 304</t>
  </si>
  <si>
    <t>3x185</t>
  </si>
  <si>
    <t>3x110</t>
  </si>
  <si>
    <t>3x100</t>
  </si>
  <si>
    <t>TABELA 2 - Dimensionamento Da Entrada De Serviço De Edificações De Uso Coletivo Atendidas Por Redes De Distribuição Secundárias Trifásicas (127/220V) - Ramal De Ligação
Subterrâneo E Proteção Geral Com Disjuntor</t>
  </si>
  <si>
    <t>225 A</t>
  </si>
  <si>
    <t>250 A</t>
  </si>
  <si>
    <t>2 x 240</t>
  </si>
  <si>
    <t>2 x 110</t>
  </si>
  <si>
    <t>2 x 100</t>
  </si>
  <si>
    <t>2 x 200</t>
  </si>
  <si>
    <t>2 x 120</t>
  </si>
  <si>
    <t>2x 75</t>
  </si>
  <si>
    <t>2 x 65</t>
  </si>
  <si>
    <t>300 A</t>
  </si>
  <si>
    <t>2 x 225</t>
  </si>
  <si>
    <t>2 x 150</t>
  </si>
  <si>
    <t>2 x 85</t>
  </si>
  <si>
    <t>2 x 80</t>
  </si>
  <si>
    <t>315 A</t>
  </si>
  <si>
    <t>2 x 250</t>
  </si>
  <si>
    <t>2 x 185</t>
  </si>
  <si>
    <t>320 A</t>
  </si>
  <si>
    <t>2 x 300 ou 2x 315 ou 2x 320</t>
  </si>
  <si>
    <t>2x 110</t>
  </si>
  <si>
    <t>400 A</t>
  </si>
  <si>
    <t>3 x 240</t>
  </si>
  <si>
    <t>3 x 110</t>
  </si>
  <si>
    <t>3 x 100</t>
  </si>
  <si>
    <t>3 x 225</t>
  </si>
  <si>
    <t>3 x 150</t>
  </si>
  <si>
    <t>3 x 85</t>
  </si>
  <si>
    <t>3 x 80</t>
  </si>
  <si>
    <t>450 A</t>
  </si>
  <si>
    <t>266,1 - 304,0</t>
  </si>
  <si>
    <t>3 x 250</t>
  </si>
  <si>
    <t>3 x 185</t>
  </si>
  <si>
    <t>500 A</t>
  </si>
  <si>
    <t>304,1 - 342,0</t>
  </si>
  <si>
    <t>3 x 300</t>
  </si>
  <si>
    <t>600 A</t>
  </si>
  <si>
    <t>342,1 - 456,0</t>
  </si>
  <si>
    <t>4 x 300</t>
  </si>
  <si>
    <t>4 x 240</t>
  </si>
  <si>
    <t>4 x 110</t>
  </si>
  <si>
    <t>4 x 100</t>
  </si>
  <si>
    <t>630 A</t>
  </si>
  <si>
    <t>456,1 - 570,0</t>
  </si>
  <si>
    <t>5 x 300</t>
  </si>
  <si>
    <t>5 x 240</t>
  </si>
  <si>
    <t>5 x 110</t>
  </si>
  <si>
    <t>5 x 100</t>
  </si>
  <si>
    <t>700 A</t>
  </si>
  <si>
    <t>570,1 - 685,0</t>
  </si>
  <si>
    <t>6 x 300</t>
  </si>
  <si>
    <t>6 x 240</t>
  </si>
  <si>
    <t>6 x 110</t>
  </si>
  <si>
    <t>6 x 100</t>
  </si>
  <si>
    <t>800 A</t>
  </si>
  <si>
    <t>685,1 - 800,0</t>
  </si>
  <si>
    <t>7 x 300</t>
  </si>
  <si>
    <t>7 x 240</t>
  </si>
  <si>
    <t>7 x 110</t>
  </si>
  <si>
    <t>7 x 100</t>
  </si>
  <si>
    <t>TABELA 3- Dimensionamento Da Entrada De Serviço De Edificações De Uso Coletivo Atendidas Por Redes De Distribuição Secundárias Bifásicas (120/240V) - Ramal De Conexão
Aéreo E Proteção Geral Com Disjuntor</t>
  </si>
  <si>
    <t>0- 15,0</t>
  </si>
  <si>
    <t>15,1 - 21,0</t>
  </si>
  <si>
    <t>21,1 - 24,00</t>
  </si>
  <si>
    <t>24,1 - 30,0</t>
  </si>
  <si>
    <t>30,1 - 36,0</t>
  </si>
  <si>
    <t>36,1 - 37,5</t>
  </si>
  <si>
    <t>Monopolar - 63 A</t>
  </si>
  <si>
    <t>Bipolar - 63 A</t>
  </si>
  <si>
    <t>Bipolar - 100 A</t>
  </si>
  <si>
    <t>Bipolar - 125 A</t>
  </si>
  <si>
    <t>Bipolar - 150 A</t>
  </si>
  <si>
    <t>Bipolar - 200 A</t>
  </si>
  <si>
    <t xml:space="preserve">Tripolar - 63 A </t>
  </si>
  <si>
    <t xml:space="preserve">Tripolar - 80 A </t>
  </si>
  <si>
    <t xml:space="preserve">Tripolar - 100 A </t>
  </si>
  <si>
    <t xml:space="preserve">Tripolar - 125 A </t>
  </si>
  <si>
    <t xml:space="preserve">Tripolar - 150 A </t>
  </si>
  <si>
    <t>Tripolar - 200 A</t>
  </si>
  <si>
    <t>Cargas  unidade 1</t>
  </si>
  <si>
    <t>Cargas  unidade 2</t>
  </si>
  <si>
    <t>Cargas  unidade 3</t>
  </si>
  <si>
    <t>Verificação se unidade possui motor Bifásico</t>
  </si>
  <si>
    <t xml:space="preserve">Verificação se unidade possui motor trifásico </t>
  </si>
  <si>
    <t>INDICE</t>
  </si>
  <si>
    <t xml:space="preserve">NOME </t>
  </si>
  <si>
    <t>CARGA</t>
  </si>
  <si>
    <t>QUANTIDADE</t>
  </si>
  <si>
    <t xml:space="preserve">P PARCIAL </t>
  </si>
  <si>
    <t xml:space="preserve">UNIDADADE 1 </t>
  </si>
  <si>
    <t>UNIDADADE 2</t>
  </si>
  <si>
    <t>UNIDADADE 3</t>
  </si>
  <si>
    <t xml:space="preserve">MAQUINA </t>
  </si>
  <si>
    <t xml:space="preserve">TEM TRIFASICO </t>
  </si>
  <si>
    <t>Existe motor trifásico?</t>
  </si>
  <si>
    <t>DEMANDA UNIDADE 1</t>
  </si>
  <si>
    <t>DEMANDA UNIDADE 2</t>
  </si>
  <si>
    <t>DEMANDA UNIDADE 3</t>
  </si>
  <si>
    <t>NORMA</t>
  </si>
  <si>
    <t xml:space="preserve">CATEGORIA </t>
  </si>
  <si>
    <t>carga</t>
  </si>
  <si>
    <t>p</t>
  </si>
  <si>
    <t>qtde</t>
  </si>
  <si>
    <t>total</t>
  </si>
  <si>
    <t>Carga instalada</t>
  </si>
  <si>
    <t>FATOR DE DEMANDA RESIDENCIAL</t>
  </si>
  <si>
    <t>DEMANDA RESIDENCIAL</t>
  </si>
  <si>
    <t xml:space="preserve">POTENCIA DEMANDADA COMERCIAL </t>
  </si>
  <si>
    <t xml:space="preserve">DEMANDA POR CATEGORIA </t>
  </si>
  <si>
    <t>a</t>
  </si>
  <si>
    <t>b1</t>
  </si>
  <si>
    <t xml:space="preserve">soma potencia </t>
  </si>
  <si>
    <t>b2</t>
  </si>
  <si>
    <t>b3</t>
  </si>
  <si>
    <t>b4</t>
  </si>
  <si>
    <t>b5</t>
  </si>
  <si>
    <t>b6</t>
  </si>
  <si>
    <t>c</t>
  </si>
  <si>
    <t>d</t>
  </si>
  <si>
    <t xml:space="preserve">Motores </t>
  </si>
  <si>
    <t>e</t>
  </si>
  <si>
    <t xml:space="preserve">Máquina de solda </t>
  </si>
  <si>
    <t>f</t>
  </si>
  <si>
    <t xml:space="preserve">CARGAS DESCRITAS MANUALMENTE </t>
  </si>
  <si>
    <t>g</t>
  </si>
  <si>
    <t>TOTAL DEMANDA UNIDADE 1</t>
  </si>
  <si>
    <t>CPF</t>
  </si>
  <si>
    <t>Dígito</t>
  </si>
  <si>
    <t>Mult</t>
  </si>
  <si>
    <t>Soma</t>
  </si>
  <si>
    <t>Resto</t>
  </si>
  <si>
    <t>1º Dig. Ver.</t>
  </si>
  <si>
    <t>2º Dig. Ver.</t>
  </si>
  <si>
    <t>Verificação</t>
  </si>
  <si>
    <t>CNPJ</t>
  </si>
  <si>
    <t>Extract</t>
  </si>
  <si>
    <t>Dígitos</t>
  </si>
  <si>
    <t>4.</t>
  </si>
  <si>
    <t>Primeiro ponto em propriedade rural.</t>
  </si>
  <si>
    <t>Novo ponto em propriedade rural já eletrificada.</t>
  </si>
  <si>
    <t>Desmembramento de propriedade rural.</t>
  </si>
  <si>
    <t>Novo ponto em área já eletrificada e desmembrada da propriedade rural.</t>
  </si>
  <si>
    <t>Parcelamento de solo rural para fins urbandos
(Ex.: condomínio, loteamento, chacreamento, granjeamento, núcleos de domicílios ou área de sítios de lazer).</t>
  </si>
  <si>
    <t>Outro tipo de atendimento.</t>
  </si>
  <si>
    <t>Campo</t>
  </si>
  <si>
    <t>Prenchimento</t>
  </si>
  <si>
    <t>Válido?</t>
  </si>
  <si>
    <t>Tipo</t>
  </si>
  <si>
    <t>item 4</t>
  </si>
  <si>
    <t>item 3</t>
  </si>
  <si>
    <t>1- Instalar Disjuntor (Ind.&gt;75kW ou Geral)</t>
  </si>
  <si>
    <t>2- Alterar Disjuntor (Ind.&gt;75+kW ou Geral)</t>
  </si>
  <si>
    <t>3- Não Alterar o Disjuntor Geral</t>
  </si>
  <si>
    <t>Validate</t>
  </si>
  <si>
    <r>
      <t xml:space="preserve">A)   </t>
    </r>
    <r>
      <rPr>
        <b/>
        <u/>
        <sz val="14"/>
        <color theme="1"/>
        <rFont val="Times New Roman"/>
        <family val="1"/>
      </rPr>
      <t>MOTORES MONOFÁSICOS</t>
    </r>
  </si>
  <si>
    <t>TABELA 15-Demanda Individual - Motores Monofásicos(ND-5.2)</t>
  </si>
  <si>
    <r>
      <t xml:space="preserve">B)    </t>
    </r>
    <r>
      <rPr>
        <b/>
        <u/>
        <sz val="14"/>
        <color theme="1"/>
        <rFont val="Times New Roman"/>
        <family val="1"/>
      </rPr>
      <t>MOTORES TRIFÁSICOS</t>
    </r>
  </si>
  <si>
    <t>TABELA 16-Motores Trifásicos (ND-5.2)</t>
  </si>
  <si>
    <r>
      <t xml:space="preserve">C)   </t>
    </r>
    <r>
      <rPr>
        <b/>
        <u/>
        <sz val="14"/>
        <color theme="1"/>
        <rFont val="Times New Roman"/>
        <family val="1"/>
      </rPr>
      <t>AR CONDICIONADO</t>
    </r>
  </si>
  <si>
    <t>Tabela 27 - Potências Nominais De Condicionadores De Ar Tipo Janela (ND-5.2)</t>
  </si>
  <si>
    <t>CAPACIDADE POTÊNCIA NOMINAL</t>
  </si>
  <si>
    <t>kW</t>
  </si>
  <si>
    <t>Quantidade de caixas:*</t>
  </si>
  <si>
    <t xml:space="preserve">Tipo </t>
  </si>
  <si>
    <t xml:space="preserve"> - Potência do transformador do consumidor:</t>
  </si>
  <si>
    <t xml:space="preserve"> - Impendância percentual do transformador do consumidor:</t>
  </si>
  <si>
    <t>TIPO DE UN</t>
  </si>
  <si>
    <t xml:space="preserve">TIPO DE MOTOR </t>
  </si>
  <si>
    <t>TOTAL DEMANDA UNIDADE 2</t>
  </si>
  <si>
    <t>TOTAL DEMANDA UNIDADE 3</t>
  </si>
  <si>
    <t>TOTAL DEMANDA UNIDADE 1(KVA)</t>
  </si>
  <si>
    <t>Demanda (KVA):</t>
  </si>
  <si>
    <t>Existe carga bifásica?</t>
  </si>
  <si>
    <t>Verificação se unidade possui carga Bifásico</t>
  </si>
  <si>
    <t xml:space="preserve">TIPO DE AR CONDICIONADO </t>
  </si>
  <si>
    <t>Nº Fases</t>
  </si>
  <si>
    <t>N° Fases</t>
  </si>
  <si>
    <t>Use a lista abaixao para informar outros equipamentos, caso necessário.</t>
  </si>
  <si>
    <t>Verificação se unidade possui ar condicionado Bifásico</t>
  </si>
  <si>
    <t>DISJUNTORES RURAIS</t>
  </si>
  <si>
    <t>LISTA DE DISJUNTORES E SUAS POTENCIAS MÁXIMAS CONFORME NDs</t>
  </si>
  <si>
    <t>Tipo UC</t>
  </si>
  <si>
    <t>Seq</t>
  </si>
  <si>
    <t>CI ou DP</t>
  </si>
  <si>
    <t xml:space="preserve">FAIXA INICIAL </t>
  </si>
  <si>
    <t xml:space="preserve">FAIXA FINAL </t>
  </si>
  <si>
    <t>DISJUNTORES RURAIS NOVOS</t>
  </si>
  <si>
    <t>H1- BIPOLAR 40 A</t>
  </si>
  <si>
    <t>H2- BIPOLAR 63 A</t>
  </si>
  <si>
    <t>H3- BIPOLAR 80 A</t>
  </si>
  <si>
    <t xml:space="preserve">DISJUNTOR MONOPOLAR </t>
  </si>
  <si>
    <t>A1/G1-MONOPOLAR 40 A</t>
  </si>
  <si>
    <t>A2/G2- MONOPOLAR 50 A</t>
  </si>
  <si>
    <t>A3/G3- MONOPOLAR 63/70 A</t>
  </si>
  <si>
    <t xml:space="preserve">DISJUNTOR BIPOLAR  </t>
  </si>
  <si>
    <t>B1/H1- BIPOLAR 40 A</t>
  </si>
  <si>
    <t>B2/H2-BIPOLAR 60/63 A</t>
  </si>
  <si>
    <t>C1- TRIPOLAR 40</t>
  </si>
  <si>
    <t>C2- TRIPOLAR 60/63 A</t>
  </si>
  <si>
    <t>C3- TRIPOLAR 70/80 A</t>
  </si>
  <si>
    <t>C4- TRIPOLAR 100 A</t>
  </si>
  <si>
    <t>C5- TRIPOLAR 120/125 A</t>
  </si>
  <si>
    <t>C6- TRIPOLAR 150 A</t>
  </si>
  <si>
    <t>C7- TRIPOLAR 175 A</t>
  </si>
  <si>
    <t>C8- TRIPOLAR 200 A</t>
  </si>
  <si>
    <t>F1- TRIPOLAR 225 A</t>
  </si>
  <si>
    <t>F2- TRIPOLAR 250</t>
  </si>
  <si>
    <t>F3- TRIPOLAR 300/315/320 A</t>
  </si>
  <si>
    <t>F4- TRIPOLAR 400 A</t>
  </si>
  <si>
    <t>F5- TRIPOLAR 450 A</t>
  </si>
  <si>
    <t>F6- TRIPOLAR 500 A</t>
  </si>
  <si>
    <t>F7- TRIPOLAR 600/630 A</t>
  </si>
  <si>
    <t>F8- TRIPOLAR 700 A</t>
  </si>
  <si>
    <t>F9- TRIPOLAR 800 A</t>
  </si>
  <si>
    <t>G1-MONOPOLAR 40 A</t>
  </si>
  <si>
    <t>G2- MONOPOLAR 50 A</t>
  </si>
  <si>
    <t>G3- MONOPOLAR 63 A</t>
  </si>
  <si>
    <t>H3- BIPOLAR 100 A</t>
  </si>
  <si>
    <t>H3- BIPOLAR 125 A</t>
  </si>
  <si>
    <t>H3- BIPOLAR 150 A</t>
  </si>
  <si>
    <t>H3- BIPOLAR 200 A</t>
  </si>
  <si>
    <t>H4-BIPOLAR 125 A</t>
  </si>
  <si>
    <t>H5-BIPOLAR 150 A</t>
  </si>
  <si>
    <t>H6- BIPOLAR 200 A</t>
  </si>
  <si>
    <t>H4- BIPOLAR 125 A</t>
  </si>
  <si>
    <t>H5- BIPOLAR 150 A</t>
  </si>
  <si>
    <t xml:space="preserve">DISJUNTOR BIPOLAR (IEC)  </t>
  </si>
  <si>
    <t xml:space="preserve">DISJUNTOR TRIPOLAR (IEC) </t>
  </si>
  <si>
    <t>TIPOS DE MOTORES</t>
  </si>
  <si>
    <t xml:space="preserve">Monofásico </t>
  </si>
  <si>
    <t xml:space="preserve">EXISTE ALGUMA CARGA TRIFÁSICA </t>
  </si>
  <si>
    <t>C2- TRIPOLAR 63 A</t>
  </si>
  <si>
    <t>C3- TRIPOLAR 80 A</t>
  </si>
  <si>
    <t>C5- TRIPOLAR 125 A</t>
  </si>
  <si>
    <t>Se possível, informar o código de descrição escrito no transformador mais próximo ao local conforme demostrado na figura-3 .</t>
  </si>
  <si>
    <t>chuveiro 220 v</t>
  </si>
  <si>
    <t>Gerência de Processos Especiais de Expansão de Média e Baixa Tensão - EM/PE - Revisão t - 04/11/2024</t>
  </si>
  <si>
    <t xml:space="preserve">item 1 </t>
  </si>
  <si>
    <t>item 2</t>
  </si>
  <si>
    <t>Atividade Principal caixa 2:</t>
  </si>
  <si>
    <t>Atividade Principal caixa 3:</t>
  </si>
  <si>
    <t>item 5</t>
  </si>
  <si>
    <t xml:space="preserve">Não tem itens obrigatórios </t>
  </si>
  <si>
    <t>item 6</t>
  </si>
  <si>
    <t xml:space="preserve">Tipos cargas variando entre urbano e rural </t>
  </si>
  <si>
    <t>Utilizar Figuras abaixo como referência na determinação da distância do padrão de entrada até a rede CEMIG.</t>
  </si>
  <si>
    <t>Preencher os campos abaixo para propriedade rural</t>
  </si>
  <si>
    <t>Em caso de dúvidas no preenchimento do formulário favor consultar a aba "Notas explicativas".</t>
  </si>
  <si>
    <t>VERSÃO PARA PREENCHIMENTO DIGITAL</t>
  </si>
  <si>
    <t>ORIENTAÇÕES PARA PREENCHIMENTO DO FORMULÁRIO:</t>
  </si>
  <si>
    <t>• Caixa com troca de monopolar de 40A para tripolar de 60A. Como preencher: de A1/G1-MONOPOLAR 40 A para C2- TRIPOLAR 60/63 A;</t>
  </si>
  <si>
    <t>• Caixa sem Alteração de Carga com disjuntor tripolar de 60A. Como preencher: de C2- TRIPOLAR 60/63 A para C2- TRIPOLAR 60/63 A;</t>
  </si>
  <si>
    <t xml:space="preserve">FORMULÁRIO ORÇAMENTO DE CONEXÃO/ALTERAÇÃO DE CARGA URBANA OU RURAL  ATÉ 3 CAIXAS SEM DISJUNTOR GERAL </t>
  </si>
  <si>
    <t xml:space="preserve">Lista disjuntores existentes geral </t>
  </si>
  <si>
    <t>A1-MONOPOLAR 40 A</t>
  </si>
  <si>
    <t>A2- MONOPOLAR 50 A</t>
  </si>
  <si>
    <t>A3- MONOPOLAR 63 A</t>
  </si>
  <si>
    <t>A3- MONOPOLAR 70 A</t>
  </si>
  <si>
    <t>B2-BIPOLAR 60 A</t>
  </si>
  <si>
    <t>B2-BIPOLAR 63 A</t>
  </si>
  <si>
    <t>C2- TRIPOLAR 60 A</t>
  </si>
  <si>
    <t>C3- TRIPOLAR 70 A</t>
  </si>
  <si>
    <t>C5- TRIPOLAR 120 A</t>
  </si>
  <si>
    <t>H2-BIPOLAR 60 A</t>
  </si>
  <si>
    <t>H2-BIPOLAR 63 A</t>
  </si>
  <si>
    <t>G3- MONOPOLAR 70 A</t>
  </si>
  <si>
    <t>H4- BIPOLAR 120 A</t>
  </si>
  <si>
    <t>B1-BIPOLAR 40 A</t>
  </si>
  <si>
    <t>lista disjuntores existentes urbanos</t>
  </si>
  <si>
    <t>lista de disjuntores existentes rurais</t>
  </si>
  <si>
    <t>Informar E-mail:</t>
  </si>
  <si>
    <t>CAMPO DE DOS DISJUNTORES</t>
  </si>
  <si>
    <t>CAMPO PARA DOS DISJUNTORES UNIDADE 1</t>
  </si>
  <si>
    <t>CAMPO PARA DOS DISJUNTORES UNIDADE 2</t>
  </si>
  <si>
    <t>CAMPO PARA DOS DISJUNTORES UNIDADE 3</t>
  </si>
  <si>
    <t>Rede Monofásica</t>
  </si>
  <si>
    <t>Rede Bifásica</t>
  </si>
  <si>
    <t>Rede Trifásica</t>
  </si>
  <si>
    <t>Ligação a 4 fios</t>
  </si>
  <si>
    <t>Ligação a 3 fios</t>
  </si>
  <si>
    <t>Ligação a 2 fios</t>
  </si>
  <si>
    <t>Telefone do proprietário:*</t>
  </si>
  <si>
    <t>Marcos</t>
  </si>
  <si>
    <t>E-mail do solicitante:</t>
  </si>
  <si>
    <t>Distrito/Comunidade/Região:</t>
  </si>
  <si>
    <t>Coordenadas geográfica do local a ser atendido:</t>
  </si>
  <si>
    <t>Fuso:</t>
  </si>
  <si>
    <t>Latitudde:</t>
  </si>
  <si>
    <t>Longitude:</t>
  </si>
  <si>
    <t>DATUM</t>
  </si>
  <si>
    <t>PLANILHA DE CÁLCULO</t>
  </si>
  <si>
    <t>SIRGAS2000</t>
  </si>
  <si>
    <t>Ponto</t>
  </si>
  <si>
    <r>
      <t>Latitude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</t>
    </r>
  </si>
  <si>
    <r>
      <t>Longitude (</t>
    </r>
    <r>
      <rPr>
        <sz val="10"/>
        <rFont val="Symbol"/>
        <family val="1"/>
        <charset val="2"/>
      </rPr>
      <t>l</t>
    </r>
    <r>
      <rPr>
        <sz val="10"/>
        <rFont val="Arial"/>
        <family val="2"/>
      </rPr>
      <t>)</t>
    </r>
  </si>
  <si>
    <t>Coordenadas planas UTM</t>
  </si>
  <si>
    <t>Latitude</t>
  </si>
  <si>
    <t>Longitude</t>
  </si>
  <si>
    <t>º</t>
  </si>
  <si>
    <t>´</t>
  </si>
  <si>
    <t>´´</t>
  </si>
  <si>
    <t>Decimal</t>
  </si>
  <si>
    <t>e'</t>
  </si>
  <si>
    <t>D</t>
  </si>
  <si>
    <t>E</t>
  </si>
  <si>
    <r>
      <t>A'</t>
    </r>
    <r>
      <rPr>
        <vertAlign val="subscript"/>
        <sz val="8"/>
        <rFont val="Arial"/>
        <family val="2"/>
      </rPr>
      <t>6</t>
    </r>
  </si>
  <si>
    <r>
      <t>B'</t>
    </r>
    <r>
      <rPr>
        <vertAlign val="subscript"/>
        <sz val="8"/>
        <rFont val="Arial"/>
        <family val="2"/>
      </rPr>
      <t>5</t>
    </r>
  </si>
  <si>
    <t>S</t>
  </si>
  <si>
    <t>I</t>
  </si>
  <si>
    <t>II</t>
  </si>
  <si>
    <t>III</t>
  </si>
  <si>
    <t>IV</t>
  </si>
  <si>
    <t>N</t>
  </si>
  <si>
    <t>b</t>
  </si>
  <si>
    <t>-19,76299</t>
  </si>
  <si>
    <t>-47,94205</t>
  </si>
  <si>
    <t>MC (UTM) =&gt;</t>
  </si>
  <si>
    <t>dados de Entrada</t>
  </si>
  <si>
    <t>dados de Saída</t>
  </si>
  <si>
    <t>Meridiano Central</t>
  </si>
  <si>
    <t>TOTAL DAS CARGA NÃO ESPECIAIS</t>
  </si>
  <si>
    <t>Irrigação</t>
  </si>
  <si>
    <t>CARGAS AVULSAS</t>
  </si>
  <si>
    <t>Favor descrever a relação de cargas especiais ( motores, bombas d'água, etc)</t>
  </si>
  <si>
    <r>
      <rPr>
        <b/>
        <sz val="10"/>
        <color theme="1"/>
        <rFont val="Calibri"/>
        <family val="2"/>
      </rPr>
      <t xml:space="preserve">Notas: </t>
    </r>
    <r>
      <rPr>
        <sz val="10"/>
        <color theme="1"/>
        <rFont val="Calibri"/>
        <family val="2"/>
      </rPr>
      <t xml:space="preserve">
</t>
    </r>
    <r>
      <rPr>
        <b/>
        <sz val="10"/>
        <color theme="1"/>
        <rFont val="Calibri"/>
        <family val="2"/>
      </rPr>
      <t xml:space="preserve">1) </t>
    </r>
    <r>
      <rPr>
        <sz val="10"/>
        <color theme="1"/>
        <rFont val="Calibri"/>
        <family val="2"/>
      </rPr>
      <t xml:space="preserve">Em caso de dúvidas de como obter as coordenadas, consultar o passo a passo citado no início deste formulário;
</t>
    </r>
    <r>
      <rPr>
        <b/>
        <sz val="10"/>
        <color theme="1"/>
        <rFont val="Calibri"/>
        <family val="2"/>
      </rPr>
      <t xml:space="preserve">2) </t>
    </r>
    <r>
      <rPr>
        <sz val="10"/>
        <color theme="1"/>
        <rFont val="Calibri"/>
        <family val="2"/>
      </rPr>
      <t>Caso não consiga obter as coordendas, favor informar o número da instalação da propriedade  servida de energia elétrica mais próxima (número indicado na fatura de energia):</t>
    </r>
  </si>
  <si>
    <r>
      <rPr>
        <b/>
        <sz val="10"/>
        <color theme="1"/>
        <rFont val="Calibri"/>
        <family val="2"/>
      </rPr>
      <t xml:space="preserve">3) </t>
    </r>
    <r>
      <rPr>
        <sz val="10"/>
        <color theme="1"/>
        <rFont val="Calibri"/>
        <family val="2"/>
      </rPr>
      <t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municipal;</t>
    </r>
  </si>
  <si>
    <r>
      <rPr>
        <b/>
        <sz val="10"/>
        <color theme="1"/>
        <rFont val="Calibri"/>
        <family val="2"/>
      </rPr>
      <t xml:space="preserve">4) </t>
    </r>
    <r>
      <rPr>
        <sz val="10"/>
        <color theme="1"/>
        <rFont val="Calibri"/>
        <family val="2"/>
      </rPr>
      <t>Aquicultura são cargas utilizadas no bombeamento para captação de água e dos tanques de criação, no berçário, na aeração e na iluminação nesses locais. Irrigação são cargas utilizadas no bombeamento para captação de água e adução, na injeção de fertilizantes na linha de irrigação, na aplicação da água no solo mediante uso de técnicas específicas e na iluminação dos locais de instalação desses equipamentos.</t>
    </r>
  </si>
  <si>
    <t>Potência Ativa Instalada Total de Geração da Usina (kW) CX1:</t>
  </si>
  <si>
    <t>Potência Ativa Instalada Total de Geração da Usina (kW) CX2:</t>
  </si>
  <si>
    <t>Potência Ativa Instalada Total de Geração da Usina (kW) CX3:</t>
  </si>
  <si>
    <t>CORDENADA UTM:</t>
  </si>
  <si>
    <t>Como deseja receber a correspondência?</t>
  </si>
  <si>
    <t>Se possível, informar o tipo de rede de baixa tensão que atende o local (ver figura 4,5 e 6):</t>
  </si>
  <si>
    <t>Nº de Fases</t>
  </si>
  <si>
    <t>Quantidade</t>
  </si>
  <si>
    <t xml:space="preserve">Cargas </t>
  </si>
  <si>
    <t>TOTAL CARGA INSTALADA UNIDADE 1</t>
  </si>
  <si>
    <t>TOTAL CARGA INSTALADA UNIDADE 2</t>
  </si>
  <si>
    <t>TOTAL CARGA INSTALADA UNIDADE 3</t>
  </si>
  <si>
    <t>Telefone do solicitante:</t>
  </si>
  <si>
    <t>E-mail do proprietário:</t>
  </si>
  <si>
    <t xml:space="preserve">Tipos de unidades </t>
  </si>
  <si>
    <t>Tem direito à instalação gratuita do padrão de entrada, do ramal de conexão e das instalações internas da unidade consumidora, desde que pertença a um dos seguintes grupos:
I - escolas públicas e postos de saúde públicos localizados no meio rural; 
II - domicílios rurais com ligações monofásicas ou bifásicas, destinados a famílias de baixa renda e que atendam as seguintes condições:
a)  o consumidor deve pertencer a uma família inscrita no Cadastro Único para Programas Sociais do Governo Federal – CadÚnico;
b) a renda familiar mensal no CadÚnico deve ser menor ou igual a meio salário-mínimo por pessoa; 
c)  a data da última atualização cadastral no CadÚnico não pode ser maior que 2 anos.
Obs:Caso opte por algum dos benefícios, é obrigatório informar o NIS nesse formulário;</t>
  </si>
  <si>
    <t>Se você pertence a um dos grupos informados , indique quais  os itens garantidos pelo beneficio , selecionando "Sim" ou "Não" ao lado deles:</t>
  </si>
  <si>
    <t>ramo de atividade</t>
  </si>
  <si>
    <t>Casa</t>
  </si>
  <si>
    <t>Poço Artesiano</t>
  </si>
  <si>
    <t>Aquicultura</t>
  </si>
  <si>
    <t>Curral</t>
  </si>
  <si>
    <t>Granja</t>
  </si>
  <si>
    <t>Outro</t>
  </si>
  <si>
    <t xml:space="preserve">Poderá ser solicitado documentação de regularização ambiental ou em caso de necessidade de obras, poderá ser necessário autorização ambiental, podendo ser de responsabilidade do proprietário da unidade consumidora. </t>
  </si>
  <si>
    <t>A Unidade Consumidora encontra-se inserida em Área de Preservação Permanente – APP e/ou Unidades de conservação?
(próximo a rios, nascentes, corpos d’água, áreas protegidas,parques, reservas florestais, estações ecológicas)</t>
  </si>
  <si>
    <t>RURAL</t>
  </si>
  <si>
    <t>1 CAIXA</t>
  </si>
  <si>
    <t>Se sim, número do NIS:*</t>
  </si>
  <si>
    <t>URBANO</t>
  </si>
  <si>
    <t xml:space="preserve">Marque a caixa  se a unidade consumidora se encontra em área rural ou urbana </t>
  </si>
  <si>
    <t>Use a tabela abaixao para informar outros equipamentos, caso necessário.</t>
  </si>
  <si>
    <t>Classificação da Unidade Consumidora:*</t>
  </si>
  <si>
    <t>Atividade desenvolvida na unidade consumidora:*</t>
  </si>
  <si>
    <t>VERSÃO PARA IMPRESSÃO</t>
  </si>
  <si>
    <t>2 CAIXAS</t>
  </si>
  <si>
    <t>3 CAIXAS</t>
  </si>
  <si>
    <t xml:space="preserve">Marque uma das opções para indicar a quantidade de caixas à ser instaladas ou alteradas </t>
  </si>
  <si>
    <t>https://www.cemig.com.br/wp-content/uploads/2025/01/formaliza_solic_desconto_irrigante_aquicultor_versao_D_portal_Cemig.docx</t>
  </si>
  <si>
    <t>link para acesso a carta de clientes irrigantes:</t>
  </si>
  <si>
    <r>
      <rPr>
        <b/>
        <sz val="10"/>
        <color theme="1"/>
        <rFont val="Calibri"/>
        <family val="2"/>
      </rPr>
      <t xml:space="preserve">3) </t>
    </r>
    <r>
      <rPr>
        <sz val="10"/>
        <color theme="1"/>
        <rFont val="Calibri"/>
        <family val="2"/>
      </rPr>
      <t xml:space="preserve"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municipal.
</t>
    </r>
  </si>
  <si>
    <t xml:space="preserve">POTÊNCIA PARCIAL </t>
  </si>
  <si>
    <t>NOME</t>
  </si>
  <si>
    <t>Favor escolher uma data de Vencimento da Fatura(1,6,11,17,22,27):</t>
  </si>
  <si>
    <t>Email?</t>
  </si>
  <si>
    <t>Endereço?</t>
  </si>
  <si>
    <t>Agência dos correios(Caixa postal)?</t>
  </si>
  <si>
    <t>Caso opção for email, favor preencher:</t>
  </si>
  <si>
    <t>Caso opção for endereço, favor preencher campos de endereço abaixo.</t>
  </si>
  <si>
    <t>Se possível, informar o tipo de rede de baixa tensão que atende o local (monofásica,trifásica)(ver figura 4,5 e 6):</t>
  </si>
  <si>
    <t>CARGA (W)</t>
  </si>
  <si>
    <t>Use a lista abaixao para informar ar-condicionados, caso necessário.</t>
  </si>
  <si>
    <t>Carga instalada é superior a 50 kW?</t>
  </si>
  <si>
    <t>Preencher campos abaixo caso se tratar de  conexão Nova</t>
  </si>
  <si>
    <t>Preencher campos abaixo caso se tratar de alteração de Carga ou Caixa Existente sem Alteração</t>
  </si>
  <si>
    <t>Medidor de Nº:*</t>
  </si>
  <si>
    <t>Caixa de Nº:*</t>
  </si>
  <si>
    <t>Identificação(informar alguma referência de localização da caixa existente):*</t>
  </si>
  <si>
    <t>link para acesso ao formulário de partida de motores</t>
  </si>
  <si>
    <t>https://www.cemig.com.br/wp-content/uploads/2021/06/Formulario_Partida_Motores.xls</t>
  </si>
  <si>
    <t>1. Tipo de solicitação</t>
  </si>
  <si>
    <t>2. Dados do Consumidor (Titular da conta de energia ou proprietário/possuidor do imóvel)</t>
  </si>
  <si>
    <t>3. Email ou Endereço para Correspondência/Entrega da Conta</t>
  </si>
  <si>
    <t>4. Dados da Propriedade a ser Atendida</t>
  </si>
  <si>
    <t>5. Relação de Cargas Instaladas (equipamentos elétricos em condições de serem ligados) de domicílios ou edificações habitáveis sujeitas a serem inspecionadas pela CEMIG D</t>
  </si>
  <si>
    <t>6. Padrão de Entrada, Ramal de Conexão e Kit de Instalação Interna</t>
  </si>
  <si>
    <t>7. Geração Distribuída</t>
  </si>
  <si>
    <t>8. Observações</t>
  </si>
  <si>
    <t>Se sim , informar  a demanda em Kva:</t>
  </si>
  <si>
    <t>Somatório de cargas instaladas comuns:</t>
  </si>
  <si>
    <t>TOTAL DAS CARGA ADICIONAIS</t>
  </si>
  <si>
    <t>TOTAL AR CONDICIONADOS</t>
  </si>
  <si>
    <t>Potência(W)</t>
  </si>
  <si>
    <t>Caso opção agência dos correios, o cliente deverá buscar a conta via caixa postal na agência dos correios.</t>
  </si>
  <si>
    <t xml:space="preserve">Sim </t>
  </si>
  <si>
    <t>A Unidade Consumidora encontra-se inserida em Reserva Legal?</t>
  </si>
  <si>
    <t xml:space="preserve">Não </t>
  </si>
  <si>
    <t>Atividade Principal(Marcar dentre as opções qual classe se enquadra a unidade consumidora):*</t>
  </si>
  <si>
    <t>Complemento:</t>
  </si>
  <si>
    <t>Ramo de Atividade        (Somente atendimento rural):*</t>
  </si>
  <si>
    <t>Classificação da Unidade Consumidora (casa,poço,artesiano,irrigação,Aquicultura,curral,Granja)                                       
(Somente atendimento rural):*</t>
  </si>
  <si>
    <t>Soma Total das Cargas Instaladas ( Deverá ser somado as cargas comuns,cargas adicionais , ar-condicionados e cargas especiais (motores)):</t>
  </si>
  <si>
    <t>INFORMAR DETALHES DA GERAÇÃO EM REGIME DE PARALELISMO PERMANENTE SEM INJEÇÃO ( GRID ZERO)</t>
  </si>
  <si>
    <t>Verificação se unidade possui carga Trifásica</t>
  </si>
  <si>
    <t xml:space="preserve">EXISTE ALGUMA CARGA COMUM BIFÁSICA </t>
  </si>
  <si>
    <t>Classe/Sub</t>
  </si>
  <si>
    <t>Denominação</t>
  </si>
  <si>
    <t>Classe GD</t>
  </si>
  <si>
    <t>1061</t>
  </si>
  <si>
    <t>GD - Residencial</t>
  </si>
  <si>
    <t>1062</t>
  </si>
  <si>
    <t>GD - Res Baixa Renda</t>
  </si>
  <si>
    <t>1063</t>
  </si>
  <si>
    <t>GD - Res Baixa Renda Indígena</t>
  </si>
  <si>
    <t>1064</t>
  </si>
  <si>
    <t>GD - Res Baixa Renda Quilombol</t>
  </si>
  <si>
    <t>1065</t>
  </si>
  <si>
    <t>GD - Res Baixa Renda BPC</t>
  </si>
  <si>
    <t>N/A</t>
  </si>
  <si>
    <t>2061</t>
  </si>
  <si>
    <t>GD - Industrial</t>
  </si>
  <si>
    <t>3060</t>
  </si>
  <si>
    <t>GD - Comercial</t>
  </si>
  <si>
    <t>3062</t>
  </si>
  <si>
    <t>GD - Serviços de Transporte</t>
  </si>
  <si>
    <t>3063</t>
  </si>
  <si>
    <t>GD - Serviços de Comunic. Tele</t>
  </si>
  <si>
    <t>3064</t>
  </si>
  <si>
    <t>GD - Outros Serviços e Outras</t>
  </si>
  <si>
    <t>3066</t>
  </si>
  <si>
    <t>GD - Assoc. e Entid Filantrópi</t>
  </si>
  <si>
    <t>3067</t>
  </si>
  <si>
    <t>GD - Templos Religiosos</t>
  </si>
  <si>
    <t>3068</t>
  </si>
  <si>
    <t>GD - Administração Condominial</t>
  </si>
  <si>
    <t>3069</t>
  </si>
  <si>
    <t>GD - Iluminação em vias</t>
  </si>
  <si>
    <t>3065</t>
  </si>
  <si>
    <t>GD - Monitoramento de Transito</t>
  </si>
  <si>
    <t>3061</t>
  </si>
  <si>
    <t>GD - Hospitais</t>
  </si>
  <si>
    <t>4060</t>
  </si>
  <si>
    <t>GD - Agropecuária  Rural</t>
  </si>
  <si>
    <t>4063</t>
  </si>
  <si>
    <t>GD - Agroindustrial</t>
  </si>
  <si>
    <t>4067</t>
  </si>
  <si>
    <t>GD - Agropecuária Urbana</t>
  </si>
  <si>
    <t>4068</t>
  </si>
  <si>
    <t>GD - Aquicultura</t>
  </si>
  <si>
    <t>4069</t>
  </si>
  <si>
    <t>GD - Residencial Rural</t>
  </si>
  <si>
    <t>4064</t>
  </si>
  <si>
    <t>GD - Irrig. Noturna SUDENE/IDE</t>
  </si>
  <si>
    <t>4065</t>
  </si>
  <si>
    <t>GD - Irrig. Noturno SUDENE</t>
  </si>
  <si>
    <t>4066</t>
  </si>
  <si>
    <t>GD - Irrig. Noturna D. Regiões</t>
  </si>
  <si>
    <t>4062</t>
  </si>
  <si>
    <t>GD - Irrig. Noturna IDENE</t>
  </si>
  <si>
    <t>5061</t>
  </si>
  <si>
    <t>GD - Poder Público Federal</t>
  </si>
  <si>
    <t>5063</t>
  </si>
  <si>
    <t>GD - Poder Público Estadual</t>
  </si>
  <si>
    <t>5065</t>
  </si>
  <si>
    <t>GD - Poder Público Municipal</t>
  </si>
  <si>
    <t>6061</t>
  </si>
  <si>
    <t>GD - Iluminação Pública B4a</t>
  </si>
  <si>
    <t>6062</t>
  </si>
  <si>
    <t>GD - Iluminação Pública B4b</t>
  </si>
  <si>
    <t>7062</t>
  </si>
  <si>
    <t>GD - Água Esgoto e Saneamento</t>
  </si>
  <si>
    <t>8065</t>
  </si>
  <si>
    <t>GD - Distribuidora</t>
  </si>
  <si>
    <t>8064</t>
  </si>
  <si>
    <t>GD - Est. de recarga veiculos</t>
  </si>
  <si>
    <t>Ramo Ativ.</t>
  </si>
  <si>
    <t>Precedente</t>
  </si>
  <si>
    <t>Denom.</t>
  </si>
  <si>
    <t>X001</t>
  </si>
  <si>
    <t>Residência</t>
  </si>
  <si>
    <t>Extração de carvão mineral</t>
  </si>
  <si>
    <t>Beneficiamento de carvão mineral</t>
  </si>
  <si>
    <t>Extração de petróleo e gás natural</t>
  </si>
  <si>
    <t>Extração e beneficiamento de xisto</t>
  </si>
  <si>
    <t>Extração e beneficiamento de areias betuminosas</t>
  </si>
  <si>
    <t>Extração de minério de ferro</t>
  </si>
  <si>
    <t>Pelotização, sinterização e outros beneficiamentos de minério de ferro</t>
  </si>
  <si>
    <t>Extração de minério de alumínio</t>
  </si>
  <si>
    <t>Beneficiamento de minério de alumínio</t>
  </si>
  <si>
    <t>Extração de minério de estanho</t>
  </si>
  <si>
    <t>Beneficiamento de minério de estanho</t>
  </si>
  <si>
    <t>Extração de minério de manganês</t>
  </si>
  <si>
    <t>Beneficiamento de minério de manganês</t>
  </si>
  <si>
    <t>Extração de minério de metais preciosos</t>
  </si>
  <si>
    <t>Beneficiamento de minério de metais preciosos</t>
  </si>
  <si>
    <t>Extração de minerais radioativos</t>
  </si>
  <si>
    <t>Extração de minérios de nióbio e titânio</t>
  </si>
  <si>
    <t>Extração de minério de tungstênio</t>
  </si>
  <si>
    <t>Extração de minério de níquel</t>
  </si>
  <si>
    <t>Extração de minérios de cobre, chumbo, zinco e outros minerais metálicos não-ferrosos</t>
  </si>
  <si>
    <t>Beneficiamento de minérios de cobre, chumbo, zinco e outros minerais metálicos não-ferrosos</t>
  </si>
  <si>
    <t>Extração de ardósia e beneficiamento associado</t>
  </si>
  <si>
    <t>Extração de granito e beneficiamento associado</t>
  </si>
  <si>
    <t>Extração de mármore e beneficiamento associado</t>
  </si>
  <si>
    <t>Extração de calcário e dolomita e beneficiamento associado</t>
  </si>
  <si>
    <t>Extração de gesso e caulim</t>
  </si>
  <si>
    <t>Extração de areia, cascalho ou pedregulho e beneficiamento associado</t>
  </si>
  <si>
    <t>Extração de argila e beneficiamento associado</t>
  </si>
  <si>
    <t>Extração de saibro e beneficiamento associado</t>
  </si>
  <si>
    <t>Extração de basalto e beneficiamento associado</t>
  </si>
  <si>
    <t>Beneficiamento de gesso e caulim associado à extração</t>
  </si>
  <si>
    <t>Extração e britamento de pedras e outros materiais para construção e beneficiamento associado</t>
  </si>
  <si>
    <t>Extração de minerais para fabricação de adubos, fertilizantes e outros produtos químicos</t>
  </si>
  <si>
    <t>Extração de sal marinho</t>
  </si>
  <si>
    <t>Extração de sal-gema</t>
  </si>
  <si>
    <t>Refino e outros tratamentos do sal</t>
  </si>
  <si>
    <t>Extração de gemas (pedras preciosas e semipreciosas)</t>
  </si>
  <si>
    <t>Extração de grafita</t>
  </si>
  <si>
    <t>Extração de quartzo</t>
  </si>
  <si>
    <t>Extração de amianto</t>
  </si>
  <si>
    <t>Extração de outros minerais não-metálicos não especificados</t>
  </si>
  <si>
    <t>Atividades de apoio à extração de petróleo e gás natural</t>
  </si>
  <si>
    <t>Atividades de apoio à extração de minério de ferro</t>
  </si>
  <si>
    <t>Atividades de apoio à extração de minerais metálicos não-ferrosos</t>
  </si>
  <si>
    <t>Atividades de apoio à extração de minerais não-metálicos</t>
  </si>
  <si>
    <t>Frigorífico - abate de bovinos</t>
  </si>
  <si>
    <t>Frigorífico - abate de eqüinos</t>
  </si>
  <si>
    <t>Frigorífico - abate de ovinos e caprinos</t>
  </si>
  <si>
    <t>Frigorífico - abate de bufalinos</t>
  </si>
  <si>
    <t>Matadouro - abate de reses sob contrato, exceto abate de suínos</t>
  </si>
  <si>
    <t>Abate de aves</t>
  </si>
  <si>
    <t>Abate de pequenos animais</t>
  </si>
  <si>
    <t>Frigorífico - abate de suínos</t>
  </si>
  <si>
    <t>Matadouro - abate de suínos sob contrato</t>
  </si>
  <si>
    <t>Fabricação de produtos de carne</t>
  </si>
  <si>
    <t>Preparação de subprodutos do abate</t>
  </si>
  <si>
    <t>Preservação de peixes, crustáceos e moluscos</t>
  </si>
  <si>
    <t>Fabricação de conservas de peixes, crustáceos e moluscos</t>
  </si>
  <si>
    <t>Fabricação de conservas de frutas</t>
  </si>
  <si>
    <t>Fabricação de conservas de palmito</t>
  </si>
  <si>
    <t>Fabricação de conservas de legumes e outros vegetais, exceto palmito</t>
  </si>
  <si>
    <t>Fabricação de sucos concentrados de frutas, hortaliças e legumes</t>
  </si>
  <si>
    <t>Fabricação de sucos de frutas, hortaliças e legumes, exceto concentrados</t>
  </si>
  <si>
    <t>Fabricação de óleos vegetais em bruto, exceto óleo de milho</t>
  </si>
  <si>
    <t>Fabricação de óleos vegetais refinados, exceto óleo de milho</t>
  </si>
  <si>
    <t>Fabricação de margarina e outras gorduras vegetais e de óleos não-comestíveis de animais</t>
  </si>
  <si>
    <t>Preparação do leite</t>
  </si>
  <si>
    <t>Fabricação de laticínios</t>
  </si>
  <si>
    <t>Fabricação de sorvetes e outros gelados comestíveis</t>
  </si>
  <si>
    <t>Beneficiamento de arroz</t>
  </si>
  <si>
    <t>Fabricação de produtos do arroz</t>
  </si>
  <si>
    <t>Moagem de trigo e fabricação de derivados</t>
  </si>
  <si>
    <t>Fabricação de farinha de mandioca e derivados</t>
  </si>
  <si>
    <t>Fabricação de farinha de milho e derivados, exceto óleos de milho</t>
  </si>
  <si>
    <t>Fabricação de amidos e féculas de vegetais</t>
  </si>
  <si>
    <t>Fabricação de óleo de milho em bruto</t>
  </si>
  <si>
    <t>Fabricação de óleo de milho refinado</t>
  </si>
  <si>
    <t>Fabricação de alimentos para animais</t>
  </si>
  <si>
    <t>Moagem e fabricação de produtos de origem vegetal não especificados</t>
  </si>
  <si>
    <t>Fabricação de açúcar em bruto</t>
  </si>
  <si>
    <t>Fabricação de açúcar de cana refinado</t>
  </si>
  <si>
    <t>Fabricação de açúcar de cereais (dextrose) e de beterraba</t>
  </si>
  <si>
    <t>Beneficiamento de café</t>
  </si>
  <si>
    <t>Torrefação e moagem de café</t>
  </si>
  <si>
    <t>Fabricação de produtos à base de café</t>
  </si>
  <si>
    <t>Fabricação de produtos de panificação Industrial</t>
  </si>
  <si>
    <t>Fabricação de produtos de padaria e confeitaria com predominância de produção própria</t>
  </si>
  <si>
    <t>Fabricação de biscoitos e bolachas</t>
  </si>
  <si>
    <t>Fabricação de produtos derivados do cacau e de chocolates</t>
  </si>
  <si>
    <t>Fabricação de frutas cristalizadas, balas e semelhantes</t>
  </si>
  <si>
    <t>Fabricação de massas alimentícias</t>
  </si>
  <si>
    <t>Fabricação de especiarias, molhos, temperos e condimentos</t>
  </si>
  <si>
    <t>Fabricação de alimentos e pratos prontos</t>
  </si>
  <si>
    <t>Fabricação de vinagres</t>
  </si>
  <si>
    <t>Fabricação de pós alimentícios</t>
  </si>
  <si>
    <t>Fabricação de fermentos e leveduras</t>
  </si>
  <si>
    <t>Fabricação de gelo comum</t>
  </si>
  <si>
    <t>Fabricação de produtos para infusão (chá, mate, etc.)</t>
  </si>
  <si>
    <t>Fabricação de adoçantes naturais e artificiais</t>
  </si>
  <si>
    <t>Fabricação de alimentos dietéticos e complementos alimentares</t>
  </si>
  <si>
    <t>Fabricação de outros produtos alimentícios não especificados anteriormente</t>
  </si>
  <si>
    <t>Fabricação de aguardente de cana-de-açúcar</t>
  </si>
  <si>
    <t>Fabricação de outras aguardentes e bebidas destiladas</t>
  </si>
  <si>
    <t>Fabricação de vinho</t>
  </si>
  <si>
    <t>Fabricação de malte, inclusive malte uísque</t>
  </si>
  <si>
    <t>Fabricação de cervejas e chopes</t>
  </si>
  <si>
    <t>Fabricação de águas envasadas</t>
  </si>
  <si>
    <t>Fabricação de refrigerantes</t>
  </si>
  <si>
    <t>Fabricação de chá mate e outros chás prontos para consumo</t>
  </si>
  <si>
    <t>Fabricação de refrescos, xaropes e pós para refrescos, exceto refrescos de frutas</t>
  </si>
  <si>
    <t>Fabricação de bebidas isotônicas</t>
  </si>
  <si>
    <t>Fabricação de outras bebidas não-alcoólicas não especificadas</t>
  </si>
  <si>
    <t>Processamento industrial do fumo</t>
  </si>
  <si>
    <t>Fabricação de cigarros</t>
  </si>
  <si>
    <t>Fabricação de cigarrilhas e charutos</t>
  </si>
  <si>
    <t>Fabricação de filtros para cigarros</t>
  </si>
  <si>
    <t>Fabricação de outros produtos do fumo, exceto cigarros, cigarrilhas e charutos</t>
  </si>
  <si>
    <t>Preparação e fiação de fibras de algodão</t>
  </si>
  <si>
    <t>Preparação e fiação de fibras têxteis naturais, exceto algodão</t>
  </si>
  <si>
    <t>Fiação de fibras artificiais e sintéticas</t>
  </si>
  <si>
    <t>Fabricação de linhas para costurar e bordar</t>
  </si>
  <si>
    <t>Tecelagem de fios de algodão</t>
  </si>
  <si>
    <t>Tecelagem de fios de fibras têxteis naturais, exceto algodão</t>
  </si>
  <si>
    <t>Tecelagem de fios de fibras artificiais e sintéticas</t>
  </si>
  <si>
    <t>Fabricação de tecidos de malha</t>
  </si>
  <si>
    <t>Estamparia e texturização em fios, tecidos, artefatos têxteis e peças do vestuário</t>
  </si>
  <si>
    <t>Alvejamento, tingimento e torção em fios, tecidos, artefatos têxteis e peças do vestuário</t>
  </si>
  <si>
    <t>Outros serviços de acabamento em fios, tecidos, artefatos têxteis e peças do vestuário</t>
  </si>
  <si>
    <t>Fabricação de artefatos têxteis para uso doméstico</t>
  </si>
  <si>
    <t>Fabricação de artefatos de tapeçaria</t>
  </si>
  <si>
    <t>Fabricação de artefatos de cordoaria</t>
  </si>
  <si>
    <t>Fabricação de tecidos especiais, inclusive artefatos</t>
  </si>
  <si>
    <t>Fabricação de outros produtos têxteis não especificados</t>
  </si>
  <si>
    <t>Confecção de roupas íntimas</t>
  </si>
  <si>
    <t>Facção de roupas íntimas</t>
  </si>
  <si>
    <t>Confecção de peças do vestuário, exceto roupas íntimas e as confeccionadas sob medida</t>
  </si>
  <si>
    <t>Confecção, sob medida, de peças do vestuário, exceto roupas íntimas</t>
  </si>
  <si>
    <t>Facção de peças do vestuário, exceto roupas íntimas</t>
  </si>
  <si>
    <t>Confecção de roupas profissionais, exceto sob medida</t>
  </si>
  <si>
    <t>Confecção, sob medida, de roupas profissionais</t>
  </si>
  <si>
    <t>Facção de roupas profissionais</t>
  </si>
  <si>
    <t>Fabricação de acessórios do vestuário, exceto para segurança e proteção</t>
  </si>
  <si>
    <t>Fabricação de meias</t>
  </si>
  <si>
    <t>Fabricação de artigos do vestuário, produzidos em malharias e tricotagens, exceto meias</t>
  </si>
  <si>
    <t>Curtimento e outras preparações de couro</t>
  </si>
  <si>
    <t>Fabricação de artigos para viagem, bolsas e semelhantes de qualquer material</t>
  </si>
  <si>
    <t>Fabricação de artefatos de couro não especificados</t>
  </si>
  <si>
    <t>Fabricação de calçados de couro</t>
  </si>
  <si>
    <t>Acabamento de calçados de couro sob contrato</t>
  </si>
  <si>
    <t>Fabricação de tênis de qualquer material</t>
  </si>
  <si>
    <t>Fabricação de calçados de material sintético</t>
  </si>
  <si>
    <t>Fabricação de calçados de materiais não especificados</t>
  </si>
  <si>
    <t>Fabricação de partes para calçados, de qualquer material</t>
  </si>
  <si>
    <t>Serrarias com desdobramento de madeira em bruto</t>
  </si>
  <si>
    <t>Serrarias sem desdobramento de madeira em bruto - resserragem</t>
  </si>
  <si>
    <t>Serviço de tratamento de madeira realizado sob contrato</t>
  </si>
  <si>
    <t>Fabricação de madeira laminada e de chapas de madeira compensada, prensada e aglomerada</t>
  </si>
  <si>
    <t>Fabricação de casas de madeira pré-fabricadas</t>
  </si>
  <si>
    <t>Fabricação de esquadrias de madeira e de peças de madeira para instalações industriais e comerciais</t>
  </si>
  <si>
    <t>Fabricação de outros artigos de carpintaria para construção</t>
  </si>
  <si>
    <t>Fabricação de artefatos de tanoaria e de embalagens de madeira</t>
  </si>
  <si>
    <t>Fabricação de artefatos diversos de madeira, exceto móveis</t>
  </si>
  <si>
    <t>Fabricação de artefatos de cortiça, bambu, palha, vime e outros materiais trançados, exceto móveis</t>
  </si>
  <si>
    <t>Fabricação de celulose e outras pastas para a fabricação de papel</t>
  </si>
  <si>
    <t>Fabricação de papel</t>
  </si>
  <si>
    <t>Fabricação de cartolina e papel-cartão</t>
  </si>
  <si>
    <t>Fabricação de embalagens de papel</t>
  </si>
  <si>
    <t>Fabricação de embalagens de cartolina e papel-cartão</t>
  </si>
  <si>
    <t>Fabricação de chapas e de embalagens de papelão ondulado</t>
  </si>
  <si>
    <t>Fabricação de formulários contínuos</t>
  </si>
  <si>
    <t>Fabricação de produtos de papel, cartolina e papelão ondulado para uso comercial e de escritório</t>
  </si>
  <si>
    <t>Fabricação de fraldas descartáveis</t>
  </si>
  <si>
    <t>Fabricação de absorventes higiênicos</t>
  </si>
  <si>
    <t>Fabricação de produtos de papel para uso doméstico e higiênico-sanitário não especificados</t>
  </si>
  <si>
    <t>Fabricação de produtos de pastas celulósicas, papel, cartolina e papelão ondulado não especificados</t>
  </si>
  <si>
    <t>Impressão de jornais</t>
  </si>
  <si>
    <t>Impressão de livros, revistas e outras publicações periódicas</t>
  </si>
  <si>
    <t>Impressão de material de segurança</t>
  </si>
  <si>
    <t>Impressão de material para uso publicitário</t>
  </si>
  <si>
    <t>Impressão de material para outros usos</t>
  </si>
  <si>
    <t>Serviços de pré-impressão</t>
  </si>
  <si>
    <t>Serviços de encadernação e plastificação</t>
  </si>
  <si>
    <t>Serviços de acabamentos gráficos, exceto encadernação e plastificação</t>
  </si>
  <si>
    <t>Reprodução de som em qualquer suporte</t>
  </si>
  <si>
    <t>Reprodução de vídeo em qualquer suporte</t>
  </si>
  <si>
    <t>Reprodução de software em qualquer suporte</t>
  </si>
  <si>
    <t>Coquerias</t>
  </si>
  <si>
    <t>Fabricação de produtos do refino de petróleo</t>
  </si>
  <si>
    <t>Formulação de combustíveis</t>
  </si>
  <si>
    <t>Rerrefino de óleos lubrificantes</t>
  </si>
  <si>
    <t>Fabricação de outros produtos derivados do petróleo, exceto produtos do refino</t>
  </si>
  <si>
    <t>Fabricação de álcool</t>
  </si>
  <si>
    <t>Fabricação de biocombustíveis, exceto álcool</t>
  </si>
  <si>
    <t>Fabricação de cloro e álcalis</t>
  </si>
  <si>
    <t>Fabricação de intermediários para fertilizantes</t>
  </si>
  <si>
    <t>FABRICAÇÃO DE PRODUTOS QUÍMICOS</t>
  </si>
  <si>
    <t>Fabricação de adubos e fertilizantes, exceto organo-minerais</t>
  </si>
  <si>
    <t>Fabricação de gases industriais</t>
  </si>
  <si>
    <t>Elaboração de combustíveis nucleares</t>
  </si>
  <si>
    <t>Fabricação de outros produtos químicos inorgânicos não especificados</t>
  </si>
  <si>
    <t>Fabricação de produtos petroquímicos básicos</t>
  </si>
  <si>
    <t>Fabricação de intermediários para plastificantes, resinas e fibras</t>
  </si>
  <si>
    <t>Fabricação de produtos químicos orgânicos não especificados</t>
  </si>
  <si>
    <t>Fabricação de resinas termoplásticas</t>
  </si>
  <si>
    <t>Fabricação de resinas termofixas</t>
  </si>
  <si>
    <t>Fabricação de elastômeros</t>
  </si>
  <si>
    <t>Fabricação de fibras artificiais e sintéticas</t>
  </si>
  <si>
    <t>Fabricação de defensivos agrícolas</t>
  </si>
  <si>
    <t>Fabricação de desinfestantes domissanitários</t>
  </si>
  <si>
    <t>Fabricação de sabões e detergentes sintéticos</t>
  </si>
  <si>
    <t>Fabricação de produtos de limpeza e polimento</t>
  </si>
  <si>
    <t>Fabricação de cosméticos, produtos de perfumaria e de higiene pessoal</t>
  </si>
  <si>
    <t>Fabricação de tintas, vernizes, esmaltes e lacas</t>
  </si>
  <si>
    <t>Fabricação de tintas de impressão</t>
  </si>
  <si>
    <t>Fabricação de impermeabilizantes, solventes e produtos afins</t>
  </si>
  <si>
    <t>Fabricação de adesivos e selantes</t>
  </si>
  <si>
    <t>Fabricação de pólvoras, explosivos e detonantes</t>
  </si>
  <si>
    <t>Fabricação de artigos pirotécnicos</t>
  </si>
  <si>
    <t>Fabricação de fósforos de segurança</t>
  </si>
  <si>
    <t>Fabricação de aditivos de uso industrial</t>
  </si>
  <si>
    <t>Fabricação de catalisadores</t>
  </si>
  <si>
    <t>Fabricação de chapas, filmes, papéis e outros materiais e produtos químicos para fotografia</t>
  </si>
  <si>
    <t>Fabricação de outros produtos químicos não especificados</t>
  </si>
  <si>
    <t>Fabricação de produtos farmoquímicos</t>
  </si>
  <si>
    <t>Fabricação de medicamentos alopáticos para uso humano</t>
  </si>
  <si>
    <t>Fabricação de medicamentos homeopáticos para uso humano</t>
  </si>
  <si>
    <t>Fabricação de medicamentos fitoterápicos para uso humano</t>
  </si>
  <si>
    <t>Fabricação de medicamentos para uso veterinário</t>
  </si>
  <si>
    <t>Fabricação de preparações farmacêuticas</t>
  </si>
  <si>
    <t>Fabricação de pneumáticos e de câmaras-de-ar</t>
  </si>
  <si>
    <t>Reforma de pneumáticos usados</t>
  </si>
  <si>
    <t>Fabricação de artefatos de borracha não especificados</t>
  </si>
  <si>
    <t>Fabricação de laminados planos e tubulares de material plástico</t>
  </si>
  <si>
    <t>Fabricação de embalagens de material plástico</t>
  </si>
  <si>
    <t>Fabricação de tubos e acessórios de material plástico para uso na construção</t>
  </si>
  <si>
    <t>Fabricação de artefatos de material plástico para uso pessoal e doméstico</t>
  </si>
  <si>
    <t>Fabricação de artefatos de material plástico para usos industriais</t>
  </si>
  <si>
    <t>Fabricação de artefatos de material plástico para uso na construção, exceto tubos e acessórios</t>
  </si>
  <si>
    <t>Fabricação de artefatos de material plástico para outros usos não especificados</t>
  </si>
  <si>
    <t>Fabricação de vidro plano e de segurança</t>
  </si>
  <si>
    <t>Fabricação de embalagens de vidro</t>
  </si>
  <si>
    <t>Fabricação de artigos de vidro</t>
  </si>
  <si>
    <t>Fabricação de cimento</t>
  </si>
  <si>
    <t>Fabricação de estruturas pré-moldadas de concreto armado</t>
  </si>
  <si>
    <t>Fabricação de artefatos de cimento para uso na construção</t>
  </si>
  <si>
    <t>Fabricação de artefatos de fibrocimento para uso na construção</t>
  </si>
  <si>
    <t>Fabricação de casas pré-moldadas de concreto</t>
  </si>
  <si>
    <t>Preparação de massa de concreto e argamassa para construção</t>
  </si>
  <si>
    <t>Fabricação de artefatos e produtos de concreto, cimento, fibrocimento, gesso e materiais semelhantes</t>
  </si>
  <si>
    <t>Fabricação de produtos cerâmicos refratários</t>
  </si>
  <si>
    <t>Fabricação de azulejos e pisos</t>
  </si>
  <si>
    <t>Fabricação de artefatos de cerâmica e barro cozido para uso na construção, exceto azulejos e pisos</t>
  </si>
  <si>
    <t>Fabricação de material sanitário de cerâmica</t>
  </si>
  <si>
    <t>Fabricação de produtos cerâmicos não-refratários não especificados</t>
  </si>
  <si>
    <t>Britamento de pedras, exceto associado à extração</t>
  </si>
  <si>
    <t>Aparelhamento de pedras para construção, exceto associado à extração</t>
  </si>
  <si>
    <t>Aparelhamento de placas e execução de trabalhos em mármore, granito, ardósia e outras pedras</t>
  </si>
  <si>
    <t>Fabricação de cal e gesso</t>
  </si>
  <si>
    <t>Decoração, lapidação, gravação, vitrificação e outros trabalhos em cerâmica, louça, vidro e cristal</t>
  </si>
  <si>
    <t>Fabricação de abrasivos</t>
  </si>
  <si>
    <t>Fabricação de outros produtos de minerais não-metálicos não especificados</t>
  </si>
  <si>
    <t>Produção de ferro-gusa</t>
  </si>
  <si>
    <t>Produção de ferroligas</t>
  </si>
  <si>
    <t>Produção de semi-acabados de aço</t>
  </si>
  <si>
    <t>Produção de laminados planos de aço ao carbono, revestidos ou não</t>
  </si>
  <si>
    <t>Produção de laminados planos de aços especiais</t>
  </si>
  <si>
    <t>Produção de tubos de aço sem costura</t>
  </si>
  <si>
    <t>Produção de laminados longos de aço, exceto tubos</t>
  </si>
  <si>
    <t>Produção de arames de aço</t>
  </si>
  <si>
    <t>Produção de relaminados, trefilados e perfilados de aço, exceto arames</t>
  </si>
  <si>
    <t>Produção de tubos de aço com costura</t>
  </si>
  <si>
    <t>Produção de outros tubos de ferro e aço</t>
  </si>
  <si>
    <t>Produção de alumínio e suas ligas em formas primárias</t>
  </si>
  <si>
    <t>Produção de laminados de alumínio</t>
  </si>
  <si>
    <t>Metalurgia dos metais preciosos</t>
  </si>
  <si>
    <t>Metalurgia do cobre</t>
  </si>
  <si>
    <t>Produção de zinco em formas primárias</t>
  </si>
  <si>
    <t>Produção de laminados de zinco</t>
  </si>
  <si>
    <t>Produção de soldas e ânodos para galvanoplastia</t>
  </si>
  <si>
    <t>Metalurgia de outros metais não-ferrosos e suas ligas não especificados anteriormente</t>
  </si>
  <si>
    <t>Fundição de ferro e aço</t>
  </si>
  <si>
    <t>Fundição de metais não-ferrosos e suas ligas</t>
  </si>
  <si>
    <t>Fabricação de estruturas metálicas</t>
  </si>
  <si>
    <t>Fabricação de esquadrias de metal</t>
  </si>
  <si>
    <t>Fabricação de obras de caldeiraria pesada</t>
  </si>
  <si>
    <t>Fabricação de tanques, reservatórios metálicos e caldeiras para aquecimento central</t>
  </si>
  <si>
    <t>Fabricação de caldeiras geradoras de vapor, exceto para aquecimento central e para veículos</t>
  </si>
  <si>
    <t>Produção de forjados de aço</t>
  </si>
  <si>
    <t>Produção de forjados de metais não-ferrosos e suas ligas</t>
  </si>
  <si>
    <t>Produção de artefatos estampados de metal</t>
  </si>
  <si>
    <t>Metalurgia do pó</t>
  </si>
  <si>
    <t>Serviços de usinagem, tornearia e solda</t>
  </si>
  <si>
    <t>Serviços de tratamento e revestimento em metais</t>
  </si>
  <si>
    <t>Fabricação de artigos de cutelaria</t>
  </si>
  <si>
    <t>Fabricação de artigos de serralheria, exceto esquadrias</t>
  </si>
  <si>
    <t>Fabricação de ferramentas</t>
  </si>
  <si>
    <t>Fabricação de equipamento bélico pesado, exceto veículos militares de combate</t>
  </si>
  <si>
    <t>Fabricação de armas de fogo e munições</t>
  </si>
  <si>
    <t>Fabricação de embalagens metálicas</t>
  </si>
  <si>
    <t>Fabricação de produtos de trefilados de metal padronizados</t>
  </si>
  <si>
    <t>Fabricação de produtos de trefilados de metal, exceto padronizados</t>
  </si>
  <si>
    <t>Fabricação de artigos de metal para uso doméstico e pessoal</t>
  </si>
  <si>
    <t>Serviços de confecção de armações metálicas para a construção</t>
  </si>
  <si>
    <t>Serviço de corte e dobra de metais</t>
  </si>
  <si>
    <t>Fabricação de outros produtos de metal não especificados</t>
  </si>
  <si>
    <t>Fabricação de componentes eletrônicos</t>
  </si>
  <si>
    <t>Fabricação de equipamentos de informática</t>
  </si>
  <si>
    <t>Fabricação de periféricos para equipamentos de informática</t>
  </si>
  <si>
    <t>Fabricação de equipamentos transmissores de comunicação, peças e acessórios</t>
  </si>
  <si>
    <t>Fabricação de aparelhos telefônicos e de outros equipamentos de comunicação, peças e acessórios</t>
  </si>
  <si>
    <t xml:space="preserve"> Fabricação de aparelhos de recepção, reprodução, gravação e amplificação de áudio e video</t>
  </si>
  <si>
    <t>Fabricação de aparelhos e equipamentos de medida, teste e controle</t>
  </si>
  <si>
    <t>Fabricação de cronômetros e relógios</t>
  </si>
  <si>
    <t>Fabricação de aparelhos eletromédicos e eletroterapêuticos e equipamentos de irradiação</t>
  </si>
  <si>
    <t>Fabricação de equipamentos e instrumentos ópticos, peças e acessórios</t>
  </si>
  <si>
    <t>Fabricação de aparelhos fotográficos e cinematográficos, peças e acessórios</t>
  </si>
  <si>
    <t>Fabricação de mídias virgens, magnéticas e ópticas</t>
  </si>
  <si>
    <t>Fabricação de geradores de corrente contínua e alternada, peças e acessórios</t>
  </si>
  <si>
    <t>Fabricação de transformadores, indutores, conversores, sincronizadores , peças e acessórios</t>
  </si>
  <si>
    <t>Fabricação de motores elétricos, peças e acessórios</t>
  </si>
  <si>
    <t>Fabricação de pilhas, baterias e acumuladores elétricos, exceto para veículos automotores</t>
  </si>
  <si>
    <t>Fabricação de baterias e acumuladores para veículos automotores</t>
  </si>
  <si>
    <t>Recondicionamento de baterias e acumuladores para veículos automotores</t>
  </si>
  <si>
    <t>Fabricação de aparelhos e equipamentos para distribuição e controle de energia elétrica</t>
  </si>
  <si>
    <t>Fabricação de material elétrico para instalações em circuito de consumo</t>
  </si>
  <si>
    <t>Fabricação de fios, cabos e condutores elétricos isolados</t>
  </si>
  <si>
    <t>Fabricação de lâmpadas</t>
  </si>
  <si>
    <t>Fabricação de luminárias e outros equipamentos de iluminação</t>
  </si>
  <si>
    <t>Fabricação de fogões, refrigeradores,máquinas de lavar e secar para uso doméstico, peças/acessórios</t>
  </si>
  <si>
    <t>Fabricação de aparelhos elétricos de uso pessoal, peças e acessórios</t>
  </si>
  <si>
    <t>Fabricação de outros aparelhos eletrodomésticos não especificados, peças e acessórios</t>
  </si>
  <si>
    <t>Fabricação de eletrodos, contatos e outros artigos de carvão e grafita para uso elétrico</t>
  </si>
  <si>
    <t>Fabricação de equipamentos para sinalização e alarme</t>
  </si>
  <si>
    <t>Fabricação de outros equipamentos e aparelhos elétricos não especificados</t>
  </si>
  <si>
    <t>Fabricação de motores e turbinas, peças e acessórios, exceto para aviões e veículos rodoviários</t>
  </si>
  <si>
    <t>Fabricação de equipamentos hidráulicos e pneumáticos, peças e acessórios, exceto valvulas</t>
  </si>
  <si>
    <t>Fabricação de válvulas, registros e dispositivos semelhantes, peças e acessórios</t>
  </si>
  <si>
    <t>Fabricação de compressores para uso industrial, peças e acessórios</t>
  </si>
  <si>
    <t>Fabricação de compressores para uso não-industrial, peças e acessórios</t>
  </si>
  <si>
    <t>Fabricação de rolamentos para fins industriais</t>
  </si>
  <si>
    <t>Fabricação de equipamentos de transmissão para fins industriais, exceto rolamentos</t>
  </si>
  <si>
    <t>Fabricação de fornos industriais, aparelhos e equipamentos não-elétricos para instalações térmicas</t>
  </si>
  <si>
    <t>Fabricação de estufas e fornos elétricos para fins industriais, peças e acessórios</t>
  </si>
  <si>
    <t>Fabricação de máquinas, equipamentos e aparelhos para transporte e elevação de pessoas</t>
  </si>
  <si>
    <t>Fabricação de máquinas, equipamentos e aparelhos para transporte e elevação de cargas</t>
  </si>
  <si>
    <t>Fabricação de máquinas e aparelhos de refrigeração e ventilação para uso industrial e comercial</t>
  </si>
  <si>
    <t>Fabricação de aparelhos e equipamentos de ar condicionado para uso industrial</t>
  </si>
  <si>
    <t>Fabricação de aparelhos e equipamentos de ar condicionado para uso não-industrial</t>
  </si>
  <si>
    <t>Fabricação de máquinas e equipamentos para saneamento básico e ambiental, peças e acessórios</t>
  </si>
  <si>
    <t>Fabricação de máquinas  e equipamentos não-eletrônicos para escritório, peças e acessórios</t>
  </si>
  <si>
    <t>Fabricação de outras máquinas e equipamentos de uso geral não especificados anteriormente, peças e a</t>
  </si>
  <si>
    <t>Fabricação de tratores agrícolas, peças e acessórios</t>
  </si>
  <si>
    <t>Fabricação de equipamentos para irrigação agrícola, peças e acessórios</t>
  </si>
  <si>
    <t>Fabricação de máquinas e equipamentos para a agropecuária, peças e acessórios, exceto para irrigação</t>
  </si>
  <si>
    <t>Fabricação de máquinas-ferramenta, peças e acessórios</t>
  </si>
  <si>
    <t>Fabricação de máquinas e equipamentos para a prospecção e extração de petróleo, peças e acessórios</t>
  </si>
  <si>
    <t>Fabricação de máquinas e equipamentos de uso na extração mineral, exceto na extração de petróleo</t>
  </si>
  <si>
    <t>Fabricação de tratores, peças e acessórios, exceto agrícolas</t>
  </si>
  <si>
    <t>Fabricação de máquinas e equipamentos p/ terraplenagem, pavimentação e construção,exceto tratores</t>
  </si>
  <si>
    <t>Fabricação de máquinas para a indústria metalúrgica, peças e acessórios</t>
  </si>
  <si>
    <t>Fabricação máquinas, equipamentos para indústrias de alimentos, bebidas e fumo, peças e acessórios</t>
  </si>
  <si>
    <t>Fabricação de máquinas e equipamentos para a indústria têxtil, peças e acessórios</t>
  </si>
  <si>
    <t>Fabricação de máquinas e equipamentos para as indústrias do vestuário, do couro e de calçados</t>
  </si>
  <si>
    <t>Fabricação de máquinas e equipamentos para as indústrias de celulose, papel e papelão e artefatos.</t>
  </si>
  <si>
    <t>Fabricação de máquinas e equipamentos para a indústria do plástico, peças e acessórios</t>
  </si>
  <si>
    <t>Fabricação de máquinas e equipamentos para uso industrial específico, peças e acessórios</t>
  </si>
  <si>
    <t>Fabricação de automóveis, camionetas e utilitários</t>
  </si>
  <si>
    <t>Fabricação de chassis com motor para automóveis, camionetas e utilitários</t>
  </si>
  <si>
    <t>Fabricação de motores para automóveis, camionetas e utilitários</t>
  </si>
  <si>
    <t>Fabricação de caminhões e ônibus</t>
  </si>
  <si>
    <t>Fabricação de motores para caminhões e ônibus</t>
  </si>
  <si>
    <t>Fabricação de cabines, carrocerias e reboques para caminhões</t>
  </si>
  <si>
    <t>Fabricação de carrocerias para ônibus</t>
  </si>
  <si>
    <t>Fabricação de cabines, carrocerias e reboques para veículos automotores, exceto caminhões e ônibus</t>
  </si>
  <si>
    <t>Fabricação de peças e acessórios para o sistema motor de veículos automotores</t>
  </si>
  <si>
    <t>Fabricação de peças e acessórios para os sistemas de marcha e transmissão de veículos automotores</t>
  </si>
  <si>
    <t>Fabricação de peças e acessórios para o sistema de freios de veículos automotores</t>
  </si>
  <si>
    <t>Fabricação de peças e acessórios para o sistema de direção e suspensão de veículos automotores</t>
  </si>
  <si>
    <t>Fabricação de material elétrico e eletrônico para veículos automotores, exceto baterias</t>
  </si>
  <si>
    <t>Fabricação de bancos e estofados para veículos automotores</t>
  </si>
  <si>
    <t>Fabricação de outras peças e acessórios para veículos automotores não especificadas</t>
  </si>
  <si>
    <t>Recondicionamento e recuperação de motores para veículos automotores</t>
  </si>
  <si>
    <t>Construção de embarcações de grande porte</t>
  </si>
  <si>
    <t>Construção de embarcações para uso comercial e para usos especiais, exceto de grande porte</t>
  </si>
  <si>
    <t>Construção de embarcações para esporte e lazer</t>
  </si>
  <si>
    <t>Fabricação de locomotivas, vagões e outros materiais rodantes</t>
  </si>
  <si>
    <t>Fabricação de peças e acessórios para veículos ferroviários</t>
  </si>
  <si>
    <t>Fabricação de aeronaves</t>
  </si>
  <si>
    <t>Fabricação de turbinas, motores e outros componentes e peças para aeronaves</t>
  </si>
  <si>
    <t>Fabricação de veículos militares de combate</t>
  </si>
  <si>
    <t>Fabricação de motocicletas</t>
  </si>
  <si>
    <t>Fabricação de peças e acessórios para motocicletas</t>
  </si>
  <si>
    <t>Fabricação de bicicletas e triciclos não-motorizados, peças e acessórios</t>
  </si>
  <si>
    <t>Fabricação de equipamentos de transporte não especificados</t>
  </si>
  <si>
    <t>Fabricação de móveis com predominância de madeira</t>
  </si>
  <si>
    <t>Fabricação de móveis com predominância de metal</t>
  </si>
  <si>
    <t>Fabricação de móveis de outros materiais, exceto madeira e metal</t>
  </si>
  <si>
    <t>Fabricação de colchões</t>
  </si>
  <si>
    <t>Lapidação de gemas</t>
  </si>
  <si>
    <t>Fabricação de artefatos de joalheria e ourivesaria</t>
  </si>
  <si>
    <t>Cunhagem de moedas e medalhas</t>
  </si>
  <si>
    <t>Fabricação de bijuterias e artefatos semelhantes</t>
  </si>
  <si>
    <t>Fabricação de instrumentos musicais, peças e acessórios</t>
  </si>
  <si>
    <t>Fabricação de artefatos para pesca e esporte</t>
  </si>
  <si>
    <t>Fabricação de jogos eletrônicos</t>
  </si>
  <si>
    <t>Fabricação de mesas de bilhar, de sinuca e acessórios não associada à locação</t>
  </si>
  <si>
    <t>Fabricação de mesas de bilhar, de sinuca e acessórios associada à locação</t>
  </si>
  <si>
    <t>Fabricação de outros brinquedos e jogos recreativos não especificados</t>
  </si>
  <si>
    <t>Fabricação instrumentos não-eletrônicos e utens. de uso médico, cirúrgico, odonto. e de laboratório</t>
  </si>
  <si>
    <t>Fabricação de mobiliário para uso médico, cirúrgico, odontológico e de laboratório</t>
  </si>
  <si>
    <t>Fabricação de aparelhos e utensílios para correção de defeitos físicos e aparelhos ortopédicos em ge</t>
  </si>
  <si>
    <t>Fabricação de aparelhos e utensílios para correção de defeitos físicos e aparelhos ortopédicos</t>
  </si>
  <si>
    <t>Fabricação de materiais para medicina e odontologia</t>
  </si>
  <si>
    <t>Serviços de prótese dentária</t>
  </si>
  <si>
    <t>Fabricação de artigos ópticos</t>
  </si>
  <si>
    <t>Serviço de laboratório óptico</t>
  </si>
  <si>
    <t>Fabricação de escovas, pincéis e vassouras</t>
  </si>
  <si>
    <t>Fabricação de roupas de proteção e segurança e resistentes a fogo</t>
  </si>
  <si>
    <t>Fabricação de equipamentos e acessórios para segurança pessoal e profissional</t>
  </si>
  <si>
    <t>Fabricação de guarda-chuvas e similares</t>
  </si>
  <si>
    <t>Fabricação de canetas, lápis e outros artigos para escritório</t>
  </si>
  <si>
    <t>Fabricação de letras, letreiros e placas de qualquer material, exceto luminosos</t>
  </si>
  <si>
    <t>Fabricação de painéis e letreiros luminosos</t>
  </si>
  <si>
    <t>Fabricação de aviamentos para costura</t>
  </si>
  <si>
    <t>Fabricação de velas, inclusive decorativas</t>
  </si>
  <si>
    <t>Fabricação de produtos diversos não especificados</t>
  </si>
  <si>
    <t>Manutenção e reparação de tanques, reservatórios metálicos e caldeiras, exceto para veículos</t>
  </si>
  <si>
    <t>Manutenção e reparação de aparelhos e instrumentos de medida, teste e controle</t>
  </si>
  <si>
    <t>Manutenção e reparação de aparelhos eletromédicos e eletroterapêuticos e equipamentos de irradiação</t>
  </si>
  <si>
    <t>Manutenção e reparação de equipamentos e instrumentos ópticos</t>
  </si>
  <si>
    <t>Manutenção e reparação de geradores, transformadores e motores elétricos</t>
  </si>
  <si>
    <t>Manutenção e reparação de baterias e acumuladores elétricos, exceto para veículos</t>
  </si>
  <si>
    <t>Manutenção e reparação de máquinas, aparelhos e materiais elétricos não especificados</t>
  </si>
  <si>
    <t>Manutenção e reparação de máquinas motrizes não-elétricas</t>
  </si>
  <si>
    <t>Manutenção e reparação de equipamentos hidráulicos e pneumáticos, exceto válvulas</t>
  </si>
  <si>
    <t>Manutenção e reparação de válvulas industriais</t>
  </si>
  <si>
    <t>Manutenção e reparação de compressores</t>
  </si>
  <si>
    <t>Manutenção e reparação de equipamentos de transmissão para fins industriais</t>
  </si>
  <si>
    <t>Manutenção e reparação de máquinas, aparelhos e equipamentos para instalações térmicas</t>
  </si>
  <si>
    <t>Manutenção / reparação de máquinas e aparelhos de refrigeração e ventilação</t>
  </si>
  <si>
    <t>Manutenção e reparação de máquinas, equipamentos e aparelhos para transporte e elevação de cargas</t>
  </si>
  <si>
    <t>Manutenção e reparação de máquinas e equipamentos não-eletrônicos para escritório</t>
  </si>
  <si>
    <t>Manutenção e reparação de máquinas e equipamentos para uso geral não especificados</t>
  </si>
  <si>
    <t>Manutenção e reparação de máquinas e equipamentos para agricultura e pecuária</t>
  </si>
  <si>
    <t>Manutenção e reparação de tratores agrícolas</t>
  </si>
  <si>
    <t>Manutenção e reparação de máquinas-ferramenta</t>
  </si>
  <si>
    <t>Manutenção e reparação de máquinas e equipamentos para a prospecção e extração de petróleo</t>
  </si>
  <si>
    <t>Manutenção e reparação de máquinas e equipamentos para uso na extração mineral</t>
  </si>
  <si>
    <t>Manutenção e reparação de tratores, exceto agrícolas</t>
  </si>
  <si>
    <t>Manutenção e reparação de máquinas e equipamentos de terraplenagem, pavimentação e construção</t>
  </si>
  <si>
    <t>Manutenção e reparação de máquinas para a indústria metalúrgica, exceto máquinas-ferramenta</t>
  </si>
  <si>
    <t>Manutenção e reparação de máquinas e equipamentos para as indústrias de alimentos, bebidas e fumo</t>
  </si>
  <si>
    <t>Manutenção e reparação de máquinas e equipamentos para a indústria têxtil, do vestuário</t>
  </si>
  <si>
    <t>Manutenção e reparação de máquinas e aparelhos para a indústria de celulose e papel</t>
  </si>
  <si>
    <t>Manutenção e reparação de máquinas e aparelhos para a indústria do plástico</t>
  </si>
  <si>
    <t>Manutenção e reparação de outras máquinas e equipamentos para usos industriais não especificados</t>
  </si>
  <si>
    <t>Manutenção e reparação de veículos ferroviários</t>
  </si>
  <si>
    <t>Manutenção e reparação de aeronaves, exceto a manutenção na pista</t>
  </si>
  <si>
    <t>Manutenção de aeronaves na pista</t>
  </si>
  <si>
    <t>Manutenção e reparação de embarcações e estruturas flutuantes</t>
  </si>
  <si>
    <t>Manutenção e reparação de embarcações para esporte e lazer</t>
  </si>
  <si>
    <t>Manutenção e reparação de equipamentos e produtos não especificados</t>
  </si>
  <si>
    <t>Instalação de máquinas e equipamentos industriais</t>
  </si>
  <si>
    <t>Serviços de montagem de móveis de qualquer material</t>
  </si>
  <si>
    <t>Instalação de outros equipamentos não especificados anteriormente</t>
  </si>
  <si>
    <t>Atividades de apoio à extração de minerais metálicos não ferrosos</t>
  </si>
  <si>
    <t>Atividades de apoio à extração de minerais não metálicos</t>
  </si>
  <si>
    <t>Geração de energia elétrica</t>
  </si>
  <si>
    <t>Comércio a varejo de automóveis, camionetas e utilitários novos</t>
  </si>
  <si>
    <t>Comércio a varejo de automóveis, camionetas e utilitários usados</t>
  </si>
  <si>
    <t>Comércio por atacado de automóveis, camionetas e utilitários novos e usados</t>
  </si>
  <si>
    <t>Comércio por atacado de caminhões novos e usados</t>
  </si>
  <si>
    <t>Comércio por atacado de reboques e semi-reboques novos e usados</t>
  </si>
  <si>
    <t>Comércio por atacado de ônibus e microônibus novos e usados</t>
  </si>
  <si>
    <t>Representantes comerciais e agentes do comércio de veículos automotores</t>
  </si>
  <si>
    <t>Comércio sob consignação de veículos automotores</t>
  </si>
  <si>
    <t>Comércio; reparação de veículos automotores e motocicletas</t>
  </si>
  <si>
    <t>Serviços de manutenção e reparação elétrica de veículos automotores</t>
  </si>
  <si>
    <t>Serviços de alinhamento e balanceamento de veículos automotores</t>
  </si>
  <si>
    <t>Serviços de capotaria</t>
  </si>
  <si>
    <t>Comércio por atacado de peças e acessórios novos para veículos automotores</t>
  </si>
  <si>
    <t>Comércio por atacado de pneumáticos e câmaras-de-ar</t>
  </si>
  <si>
    <t>Comércio a varejo de peças e acessórios novos para veículos automotores</t>
  </si>
  <si>
    <t>Comércio a varejo de peças e acessórios usados para veículos automotores</t>
  </si>
  <si>
    <t>Comércio a varejo de pneumáticos e câmaras-de-ar</t>
  </si>
  <si>
    <t>Representantes comerciais e agentes do comércio de peças e acessórios novos e usados para veículos a</t>
  </si>
  <si>
    <t>Comércio por atacado de motocicletas e motonetas</t>
  </si>
  <si>
    <t>Comércio por atacado de peças e acessórios para motocicletas e motonetas</t>
  </si>
  <si>
    <t>Comércio a varejo de motocicletas e motonetas novas</t>
  </si>
  <si>
    <t>Comércio a varejo de motocicletas e motonetas usadas</t>
  </si>
  <si>
    <t>Comércio a varejo de peças e acessórios novos para motocicletas e motonetas</t>
  </si>
  <si>
    <t>Comércio a varejo de peças e acessórios usados para motocicletas e motonetas</t>
  </si>
  <si>
    <t>Representantes comerciais e agentes do comércio de motocicletas e motonetas, peças e acessórios</t>
  </si>
  <si>
    <t>Comércio sob consignação de motocicletas e motonetas</t>
  </si>
  <si>
    <t>Representantes comerciais e agentes do comércio de matérias-primas agrícolas e animais vivos</t>
  </si>
  <si>
    <t>Representantes comerciais e agentes do comércio de combustíveis, minerais, produtos siderúrgicos e q</t>
  </si>
  <si>
    <t>Representantes comerciais e agentes do comércio de madeira, material de construção e ferragens</t>
  </si>
  <si>
    <t>Representantes comerciais e agentes do comércio de máquinas, equipamentos, embarcações e aeronaves</t>
  </si>
  <si>
    <t>Representantes comerciais e agentes do comércio de eletrodomésticos, móveis e artigos de uso domésti</t>
  </si>
  <si>
    <t>Representantes comerciais e agentes do comércio de têxteis, vestuário, calçados e artigos de viagem</t>
  </si>
  <si>
    <t>Representantes comerciais e agentes do comércio de produtos alimentícios, bebidas e fumo</t>
  </si>
  <si>
    <t>Representantes comerciais e agentes do comércio de medicamentos, cosméticos e produtos de perfumaria</t>
  </si>
  <si>
    <t>Representantes comerciais e agentes do comércio de instrumentos e materiais odonto-médico-hospitalar</t>
  </si>
  <si>
    <t>Representantes comerciais e agentes do comércio de jornais, revistas e outras publicações</t>
  </si>
  <si>
    <t>Outros representantes comerciais e agentes do comércio especializado em produtos não especificados a</t>
  </si>
  <si>
    <t>Representantes comerciais e agentes do comércio de mercadorias em geral não especializado</t>
  </si>
  <si>
    <t>Comércio atacadista de café em grão</t>
  </si>
  <si>
    <t>Comércio atacadista de soja</t>
  </si>
  <si>
    <t>Comércio atacadista de animais vivos</t>
  </si>
  <si>
    <t>Comércio atacadista de couros, lãs, peles e outros subprodutos não-comestíveis de origem animal</t>
  </si>
  <si>
    <t>Comércio atacadista de algodão</t>
  </si>
  <si>
    <t>Comércio atacadista de fumo em folha não beneficiado</t>
  </si>
  <si>
    <t>Comércio atacadista de cacau</t>
  </si>
  <si>
    <t>Comércio atacadista de sementes, flores, plantas e gramas</t>
  </si>
  <si>
    <t>Comércio atacadista de sisal</t>
  </si>
  <si>
    <t>Comércio atacadista de matérias-primas agrícolas com atividade de fracionamento e acondicionamento</t>
  </si>
  <si>
    <t>Comércio atacadista de alimentos para animais</t>
  </si>
  <si>
    <t>Comércio atacadista de matérias-primas agrícolas não especificadas</t>
  </si>
  <si>
    <t>Comércio atacadista de leite e laticínios</t>
  </si>
  <si>
    <t>Comércio atacadista de cereais e leguminosas beneficiados</t>
  </si>
  <si>
    <t>Comércio atacadista de farinhas, amidos e féculas</t>
  </si>
  <si>
    <t>Comércio atacadista de frutas, verduras, raízes, tubérculos, hortaliças e legumes frescos</t>
  </si>
  <si>
    <t>Comércio atacadista de aves vivas e ovos</t>
  </si>
  <si>
    <t>Comércio atacadista de coelhos e outros pequenos animais vivos para alimentação</t>
  </si>
  <si>
    <t>Comércio atacadista de carnes bovinas e suínas e derivados</t>
  </si>
  <si>
    <t>Comércio atacadista de aves abatidas e derivados</t>
  </si>
  <si>
    <t>Comércio atacadista de pescados e frutos do mar</t>
  </si>
  <si>
    <t>Comércio atacadista de carnes e derivados de outros animais</t>
  </si>
  <si>
    <t>Comércio atacadista de água mineral</t>
  </si>
  <si>
    <t>Comércio atacadista de cerveja, chope e refrigerante</t>
  </si>
  <si>
    <t>Comércio atacadista de bebidas com atividade de fracionamento e acondicionamento associada</t>
  </si>
  <si>
    <t>Comércio atacadista de bebidas não especificadas</t>
  </si>
  <si>
    <t>Comércio atacadista de fumo beneficiado</t>
  </si>
  <si>
    <t>Comércio atacadista de cigarros, cigarrilhas e charutos</t>
  </si>
  <si>
    <t>Comércio atacadista de café torrado, moído e solúvel</t>
  </si>
  <si>
    <t>Comércio atacadista de açúcar</t>
  </si>
  <si>
    <t>Comércio atacadista de óleos e gorduras</t>
  </si>
  <si>
    <t>Comércio atacadista de pães, bolos, biscoitos e similares</t>
  </si>
  <si>
    <t>Comércio atacadista de massas alimentícias</t>
  </si>
  <si>
    <t>Comércio atacadista de sorvetes</t>
  </si>
  <si>
    <t>Comércio atacadista de chocolates, confeitos, balas, bombons e semelhantes</t>
  </si>
  <si>
    <t>Comércio atacadista especializado em outros produtos alimentícios não especificados</t>
  </si>
  <si>
    <t>Comércio atacadista de produtos alimentícios em geral</t>
  </si>
  <si>
    <t>Comércio atacadista de tecidos</t>
  </si>
  <si>
    <t>Comércio atacadista de artigos de cama, mesa e banho</t>
  </si>
  <si>
    <t>Comércio atacadista de artigos de armarinho</t>
  </si>
  <si>
    <t>Comércio atacadista de artigos do vestuário e acessórios, exceto profissionais e de segurança</t>
  </si>
  <si>
    <t>Comércio atacadista de roupas e acessórios para uso profissional e de segurança do trabalho</t>
  </si>
  <si>
    <t>Comércio atacadista de calçados</t>
  </si>
  <si>
    <t>Comércio atacadista de bolsas, malas e artigos de viagem</t>
  </si>
  <si>
    <t>Comércio atacadista de medicamentos e drogas de uso humano</t>
  </si>
  <si>
    <t>Comércio atacadista de medicamentos e drogas de uso veterinário</t>
  </si>
  <si>
    <t>Comércio atacadista de instrumentos e materiais para uso médico, cirúrgico ou hospitalar</t>
  </si>
  <si>
    <t>Comércio atacadista de próteses e artigos de ortopedia</t>
  </si>
  <si>
    <t>Comércio atacadista de produtos odontológicos</t>
  </si>
  <si>
    <t>Comércio atacadista de cosméticos e produtos de perfumaria</t>
  </si>
  <si>
    <t>Comércio atacadista de produtos de higiene pessoal</t>
  </si>
  <si>
    <t>Comércio atacadista de artigos de escritório e de papelaria</t>
  </si>
  <si>
    <t>Comércio atacadista de livros, jornais e outras publicações</t>
  </si>
  <si>
    <t>Comércio atacadista de equipamentos elétricos de uso pessoal e doméstico</t>
  </si>
  <si>
    <t>Comércio atacadista de aparelhos eletrônicos de uso pessoal e doméstico</t>
  </si>
  <si>
    <t>Comércio atacadista de bicicletas, triciclos e outros veículos recreativos</t>
  </si>
  <si>
    <t>Comércio atacadista de móveis e artigos de colchoaria</t>
  </si>
  <si>
    <t>Comércio atacadista de artigos de tapeçaria; persianas e cortinas</t>
  </si>
  <si>
    <t>Comércio atacadista de lustres, luminárias e abajures</t>
  </si>
  <si>
    <t>Comércio atacadista de filmes, CDs, DVDs, fitas e discos</t>
  </si>
  <si>
    <t>Comércio atacadista de produtos de higiene, limpeza e conservação domiciliar</t>
  </si>
  <si>
    <t>Comércio atacadista de jóias, relógios e bijuterias, pedras preciosas e semipreciosas lapidadas</t>
  </si>
  <si>
    <t>Comércio atacadista equipamentos e artigos de uso pessoal e doméstico não especificados</t>
  </si>
  <si>
    <t>Comércio atacadista de equipamentos de informática</t>
  </si>
  <si>
    <t>Comércio atacadista de suprimentos para informática</t>
  </si>
  <si>
    <t>Comércio atacadista de componentes eletrônicos e equipamentos de telefonia e comunicação</t>
  </si>
  <si>
    <t>Comércio atacadista de máquinas, aparelhos e equipamentos para uso agropecuário; partes e peças</t>
  </si>
  <si>
    <t>Comércio atacadista de máquinas, equipamentos para terraplenagem, mineração e construção</t>
  </si>
  <si>
    <t>Comércio atacadista de máquinas e equipamentos para uso industrial; partes e peças</t>
  </si>
  <si>
    <t>Comércio atacadista máquinas, aparelhos e equipamentos de odonto-médico-hospitalar; partes e peças</t>
  </si>
  <si>
    <t>Comércio atacadista de máquinas e equipamentos para uso comercial; partes e peças</t>
  </si>
  <si>
    <t>Comércio atacadista de bombas e compressores; partes e peças</t>
  </si>
  <si>
    <t>Comércio atacadista de outras máquinas e equipamentos não especificados; partes e peças</t>
  </si>
  <si>
    <t>Comércio atacadista de madeira e produtos derivados</t>
  </si>
  <si>
    <t>Comércio atacadista de ferragens e ferramentas</t>
  </si>
  <si>
    <t>Comércio atacadista de material elétrico</t>
  </si>
  <si>
    <t>Comércio atacadista de cimento</t>
  </si>
  <si>
    <t>Comércio atacadista de tintas, vernizes e similares</t>
  </si>
  <si>
    <t>Comércio atacadista de mármores e granitos</t>
  </si>
  <si>
    <t>Comércio atacadista de vidros, espelhos e vitrais</t>
  </si>
  <si>
    <t>Comércio atacadista especializado de materiais de construção não especificados</t>
  </si>
  <si>
    <t>Comércio atacadista de materiais de construção em geral</t>
  </si>
  <si>
    <t>Comércio atacadista de álcool carburante, biodiesel, gasolina e demais derivados de petróleo, exceto</t>
  </si>
  <si>
    <t>Comércio atacadista de combustíveis realizado por transportador retalhista (TRR)</t>
  </si>
  <si>
    <t>Comércio atacadista de combustíveis de origem vegetal, exceto álcool carburante</t>
  </si>
  <si>
    <t>Comércio atacadista de combustíveis de origem mineral em bruto</t>
  </si>
  <si>
    <t>Comércio atacadista de lubrificantes</t>
  </si>
  <si>
    <t>Comércio atacadista de gás liqüefeito de petróleo (GLP)</t>
  </si>
  <si>
    <t>Comércio atacadista de defensivos agrícolas, adubos, fertilizantes e corretivos do solo</t>
  </si>
  <si>
    <t>Comércio atacadista de resinas e elastômeros</t>
  </si>
  <si>
    <t>Comércio atacadista de solventes</t>
  </si>
  <si>
    <t>Comércio atacadista de outros produtos químicos e petroquímicos não especificados</t>
  </si>
  <si>
    <t>Comércio atacadista de produtos siderúrgicos e metalúrgicos, exceto para construção</t>
  </si>
  <si>
    <t>Comércio atacadista de papel e papelão em bruto</t>
  </si>
  <si>
    <t>Comércio atacadista de embalagens</t>
  </si>
  <si>
    <t>Comércio atacadista de resíduos de papel e papelão</t>
  </si>
  <si>
    <t>Comércio atacadista de resíduos e sucatas não-metálicos, exceto de papel e papelão</t>
  </si>
  <si>
    <t>Comércio atacadista de resíduos e sucatas metálicos</t>
  </si>
  <si>
    <t>Comércio atacadista de produtos da extração mineral, exceto combustíveis</t>
  </si>
  <si>
    <t>Comércio atacadista de fios e fibras beneficiados</t>
  </si>
  <si>
    <t>Comércio atacadista especializado em outros produtos intermediários não especificados anteriormente</t>
  </si>
  <si>
    <t>Comércio atacadista de mercadorias em geral, com predominância de produtos alimentícios</t>
  </si>
  <si>
    <t>Comércio atacadista de mercadorias em geral, com predominância de insumos agropecuários</t>
  </si>
  <si>
    <t>Comércio atacadista de mercadorias em geral, sem predominância de alimentos ou insumos agropecuários</t>
  </si>
  <si>
    <t>Comércio varejista de mercadorias  - hipermercados</t>
  </si>
  <si>
    <t>Comércio varejista de mercadorias  - supermercados</t>
  </si>
  <si>
    <t>Comércio varejista de mercadorias - minimercados, mercearias e armazéns</t>
  </si>
  <si>
    <t>Lojas de variedades, exceto lojas de departamentos ou magazines</t>
  </si>
  <si>
    <t>Lojas de departamentos ou magazines, exceto lojas francas (Duty free)</t>
  </si>
  <si>
    <t>Lojas francas (Duty Free) de aeroportos, portos e em fronteiras terrestres</t>
  </si>
  <si>
    <t>Padaria e confeitaria com predominância de revenda</t>
  </si>
  <si>
    <t>Comércio varejista de laticínios e frios</t>
  </si>
  <si>
    <t>Comércio varejista de doces, balas, bombons e semelhantes</t>
  </si>
  <si>
    <t>Comércio varejista de carnes - açougues</t>
  </si>
  <si>
    <t>Peixaria</t>
  </si>
  <si>
    <t>Comércio varejista de bebidas</t>
  </si>
  <si>
    <t>Comércio varejista de hortifrutigranjeiros</t>
  </si>
  <si>
    <t>Tabacaria</t>
  </si>
  <si>
    <t>Comércio varejista de mercadorias em lojas de conveniência</t>
  </si>
  <si>
    <t>Comércio varejista de produtos alimentícios em geral ou especializado não especificados</t>
  </si>
  <si>
    <t>Comércio varejista de combustíveis para veículos automotores</t>
  </si>
  <si>
    <t>Comércio varejista de lubrificantes</t>
  </si>
  <si>
    <t>Comércio varejista de tintas e materiais para pintura</t>
  </si>
  <si>
    <t>Comércio varejista de material elétrico</t>
  </si>
  <si>
    <t>Comércio varejista de vidros</t>
  </si>
  <si>
    <t>Comércio varejista de ferragens e ferramentas</t>
  </si>
  <si>
    <t>Comércio varejista de madeira e artefatos</t>
  </si>
  <si>
    <t>Comércio varejista de materiais hidráulicos</t>
  </si>
  <si>
    <t>Comércio varejista de cal, areia, pedra britada, tijolos e telhas</t>
  </si>
  <si>
    <t>Comércio varejista de materiais de construção não especificados</t>
  </si>
  <si>
    <t>Comércio varejista de pedras para revestimento</t>
  </si>
  <si>
    <t>Comércio varejista de materiais de construção em geral</t>
  </si>
  <si>
    <t>Comércio varejista especializado de equipamentos e suprimentos de informática</t>
  </si>
  <si>
    <t>Recarga de cartuchos para equipamentos de informática</t>
  </si>
  <si>
    <t>Comércio varejista especializado de equipamentos de telefonia e comunicação</t>
  </si>
  <si>
    <t>Comércio varejista especializado de eletrodomésticos e equipamentos de áudio e vídeo</t>
  </si>
  <si>
    <t>Comércio varejista de móveis</t>
  </si>
  <si>
    <t>Comércio varejista de artigos de colchoaria</t>
  </si>
  <si>
    <t>Comércio varejista de artigos de iluminação</t>
  </si>
  <si>
    <t>Comércio varejista de tecidos</t>
  </si>
  <si>
    <t>Comercio varejista de artigos de armarinho</t>
  </si>
  <si>
    <t>Comercio varejista de artigos de cama, mesa e banho</t>
  </si>
  <si>
    <t>Comércio varejista especializado de instrumentos musicais e acessórios</t>
  </si>
  <si>
    <t>Comércio varejista acessórios p/ aparelhos eletroeletr. uso doméstico, exceto inform./comunicação</t>
  </si>
  <si>
    <t>Comércio varejista de artigos de tapeçaria, cortinas e persianas</t>
  </si>
  <si>
    <t>Comércio varejista de outros artigos de uso doméstico não especificados</t>
  </si>
  <si>
    <t>Comércio varejista de livros</t>
  </si>
  <si>
    <t>Comércio varejista de jornais e revistas</t>
  </si>
  <si>
    <t>Comércio varejista de artigos de papelaria</t>
  </si>
  <si>
    <t>Comércio varejista de discos, CDs, DVDs e fitas</t>
  </si>
  <si>
    <t>Comércio varejista de brinquedos e artigos recreativos</t>
  </si>
  <si>
    <t>Comércio varejista de artigos esportivos</t>
  </si>
  <si>
    <t>Comércio varejista de bicicletas e triciclos; peças e acessórios</t>
  </si>
  <si>
    <t>Comércio varejista de artigos de caça, pesca e camping</t>
  </si>
  <si>
    <t>Comércio varejista de embarcações e outros veículos recreativos; peças e acessórios</t>
  </si>
  <si>
    <t>Comércio varejista de produtos farmacêuticos, sem manipulação de fórmulas</t>
  </si>
  <si>
    <t>Comércio varejista de produtos farmacêuticos, com manipulação de fórmulas</t>
  </si>
  <si>
    <t>Comércio varejista de produtos farmacêuticos homeopáticos</t>
  </si>
  <si>
    <t>Comércio varejista de medicamentos veterinários</t>
  </si>
  <si>
    <t>Comércio varejista de cosméticos, produtos de perfumaria e de higiene pessoal</t>
  </si>
  <si>
    <t>Comércio varejista de artigos médicos e ortopédicos</t>
  </si>
  <si>
    <t>Comércio varejista de artigos de óptica</t>
  </si>
  <si>
    <t>Comércio varejista de artigos do vestuário e acessórios</t>
  </si>
  <si>
    <t>Comércio varejista de calçados</t>
  </si>
  <si>
    <t>Comércio varejista de artigos de viagem</t>
  </si>
  <si>
    <t>Comércio varejista de artigos de joalheria</t>
  </si>
  <si>
    <t>Comércio varejista de artigos de relojoaria</t>
  </si>
  <si>
    <t>Comércio varejista de gás liqüefeito de petróleo (GLP)</t>
  </si>
  <si>
    <t>Comércio varejista de antigüidades</t>
  </si>
  <si>
    <t>Comércio varejista de outros artigos usados</t>
  </si>
  <si>
    <t>Comércio varejista de suvenires, bijuterias e artesanatos</t>
  </si>
  <si>
    <t>Comércio varejista de plantas e flores naturais</t>
  </si>
  <si>
    <t>Comércio varejista de objetos de arte</t>
  </si>
  <si>
    <t>Comércio varejista de animais vivos e de artigos e alimentos para animais de estimação</t>
  </si>
  <si>
    <t>Comércio varejista de produtos saneantes domissanitários</t>
  </si>
  <si>
    <t>Comércio varejista de fogos de artifício e artigos pirotécnicos</t>
  </si>
  <si>
    <t>Comércio varejista de equipamentos para escritório</t>
  </si>
  <si>
    <t>Comércio varejista de artigos fotográficos e para filmagem</t>
  </si>
  <si>
    <t>Comércio varejista de armas e munições</t>
  </si>
  <si>
    <t>Comércio varejista de outros produtos não especificados</t>
  </si>
  <si>
    <t>Transporte ferroviário de carga</t>
  </si>
  <si>
    <t>Transporte ferroviário de passageiros intermunicipal e interestadual</t>
  </si>
  <si>
    <t>Transporte ferroviário de passageiros municipal e em região metropolitana</t>
  </si>
  <si>
    <t>Transporte metroviário</t>
  </si>
  <si>
    <t>Transporte rodoviário coletivo de passageiros, com itinerário fixo, municipal</t>
  </si>
  <si>
    <t>Transporte rodoviário coletivo de passageiros em região metropolitana</t>
  </si>
  <si>
    <t>Transporte rodoviário coletivo de passageiros, exceto em região metropolitana</t>
  </si>
  <si>
    <t>Transporte rodoviário coletivo de passageiros, com itinerário fixo, interestadual</t>
  </si>
  <si>
    <t>Transporte rodoviário coletivo de passageiros, com itinerário fixo, internacional</t>
  </si>
  <si>
    <t>Serviço de táxi</t>
  </si>
  <si>
    <t>Serviço de transporte de passageiros - locação de automóveis com motorista</t>
  </si>
  <si>
    <t>Transporte escolar</t>
  </si>
  <si>
    <t>Transporte rodoviário coletivo de passageiros, sob regime de fretamento, municipal</t>
  </si>
  <si>
    <t>Transporte rodoviário coletivo de passageiros,intermunicipal, interestadual e internacional</t>
  </si>
  <si>
    <t>Organização de excursões em veículos rodoviários próprios, municipal</t>
  </si>
  <si>
    <t>Organização de excursões em veículos rodoviários próprios, intermunicipal, interestadual e internaci</t>
  </si>
  <si>
    <t>Outros transportes rodoviários de passageiros não especificados</t>
  </si>
  <si>
    <t>Transporte rodoviário de carga, exceto produtos perigosos e mudanças, municipal</t>
  </si>
  <si>
    <t>Transporte rodoviário de carga, exceto produtos perigosos e mudanças</t>
  </si>
  <si>
    <t>Transporte rodoviário de produtos perigosos</t>
  </si>
  <si>
    <t>Transporte rodoviário de mudanças</t>
  </si>
  <si>
    <t>Transporte dutoviário</t>
  </si>
  <si>
    <t>Trens turísticos, teleféricos e similares</t>
  </si>
  <si>
    <t>Transporte marítimo de cabotagem - Carga</t>
  </si>
  <si>
    <t>Transporte marítimo de cabotagem - passageiros</t>
  </si>
  <si>
    <t>Transporte marítimo de longo curso - Carga</t>
  </si>
  <si>
    <t>Transporte marítimo de longo curso - Passageiros</t>
  </si>
  <si>
    <t>Transporte por navegação interior de carga, municipal, exceto travessia</t>
  </si>
  <si>
    <t>Transporte por navegação interior de carga, intermunicipal, interestadual e internacional, exceto tr</t>
  </si>
  <si>
    <t>Transporte por navegação interior de passageiros em linhas regulares, municipal, exceto travessia</t>
  </si>
  <si>
    <t>Transporte por navegação interior de passageiros em linhas regulares, intermunicipal, interestadual</t>
  </si>
  <si>
    <t>Navegação de apoio marítimo</t>
  </si>
  <si>
    <t>Navegação de apoio portuário</t>
  </si>
  <si>
    <t>Serviço de rebocadores e empurradores</t>
  </si>
  <si>
    <t>Transporte por navegação de travessia, municipal</t>
  </si>
  <si>
    <t>Transporte por navegação de travessia, intermunicipal</t>
  </si>
  <si>
    <t>Transporte aquaviário para passeios turísticos</t>
  </si>
  <si>
    <t>Outros transportes aquaviários não especificados</t>
  </si>
  <si>
    <t>Transporte aéreo de passageiros regular</t>
  </si>
  <si>
    <t>Serviço de táxi aéreo e locação de aeronaves com tripulação</t>
  </si>
  <si>
    <t>Outros serviços de transporte aéreo de passageiros não-regular</t>
  </si>
  <si>
    <t>Transporte aéreo de carga</t>
  </si>
  <si>
    <t>Transporte espacial</t>
  </si>
  <si>
    <t>Armazéns gerais</t>
  </si>
  <si>
    <t>Guarda-móveis</t>
  </si>
  <si>
    <t>Depósitos de mercadorias para terceiros, exceto armazéns gerais e guarda-móveis</t>
  </si>
  <si>
    <t>Carga e descarga</t>
  </si>
  <si>
    <t>Terminais rodoviários e ferroviários</t>
  </si>
  <si>
    <t>Estacionamento de veículos</t>
  </si>
  <si>
    <t>Serviços de apoio ao transporte por táxi, inclusive centrais de chamada</t>
  </si>
  <si>
    <t>Serviços de reboque de veículos</t>
  </si>
  <si>
    <t>Outras atividades auxiliares dos transportes terrestres não especificadas anteriormente</t>
  </si>
  <si>
    <t>Administração da infra-estrutura portuária</t>
  </si>
  <si>
    <t>Operações de terminais</t>
  </si>
  <si>
    <t>Gestão de terminais aquaviários</t>
  </si>
  <si>
    <t>Atividades de agenciamento marítimo</t>
  </si>
  <si>
    <t>Serviços de praticagem</t>
  </si>
  <si>
    <t>Atividades auxiliares dos transportes aquaviários não especificadas anteriormente</t>
  </si>
  <si>
    <t>Operação dos aeroportos e campos de aterrissagem</t>
  </si>
  <si>
    <t>Atividades auxiliares de transportes aéreos, exceto operação de aeroportos e campos de aterrissagem</t>
  </si>
  <si>
    <t>Comissaria de despachos</t>
  </si>
  <si>
    <t>Atividades de despachantes aduaneiros</t>
  </si>
  <si>
    <t>Agenciamento de cargas, exceto para o transporte marítimo</t>
  </si>
  <si>
    <t>Organização logística do transporte de carga</t>
  </si>
  <si>
    <t>Operador de transporte multimodal - OTM</t>
  </si>
  <si>
    <t>Atividades do Correio Nacional</t>
  </si>
  <si>
    <t>Atividades de franqueadas e permissionárias do Correio Nacional</t>
  </si>
  <si>
    <t>Serviços de malote não realizados pelo Correio Nacional</t>
  </si>
  <si>
    <t>Serviços de entrega rápida</t>
  </si>
  <si>
    <t>Edição de livros</t>
  </si>
  <si>
    <t>Edição de jornais diários</t>
  </si>
  <si>
    <t>Edição de jornais não diários</t>
  </si>
  <si>
    <t>Edição de revistas</t>
  </si>
  <si>
    <t>Edição de cadastros, listas e outros produtos gráficos</t>
  </si>
  <si>
    <t>Edição integrada à impressão de livros</t>
  </si>
  <si>
    <t>Edição integrada à impressão de jornais diários</t>
  </si>
  <si>
    <t>Edição integrada à impressão de jornais não diários</t>
  </si>
  <si>
    <t>Edição integrada à impressão de revistas</t>
  </si>
  <si>
    <t>Edição integrada à impressão de cadastros, listas e outros produtos gráficos</t>
  </si>
  <si>
    <t>Estúdios cinematográficos</t>
  </si>
  <si>
    <t>Produção de filmes para publicidade</t>
  </si>
  <si>
    <t>Atividades de produção cinematográfica, de vídeos e de programas de televisão não especificadas ante</t>
  </si>
  <si>
    <t>Serviços de dublagem</t>
  </si>
  <si>
    <t>Serviços de mixagem sonora em produção audiovisual</t>
  </si>
  <si>
    <t>Atividades de pós-produção cinematográfica, de vídeos e de programas de televisão não especificadas</t>
  </si>
  <si>
    <t>Distribuição cinematográfica, de vídeo e de programas de televisão</t>
  </si>
  <si>
    <t>Atividades de exibição cinematográfica</t>
  </si>
  <si>
    <t>Atividades de gravação de som e de edição de música</t>
  </si>
  <si>
    <t>Atividades de rádio</t>
  </si>
  <si>
    <t>Atividades de televisão aberta</t>
  </si>
  <si>
    <t>Programadoras</t>
  </si>
  <si>
    <t>Atividades relacionadas à televisão por assinatura, exceto programadoras</t>
  </si>
  <si>
    <t>Serviços de telefonia fixa comutada - STFC</t>
  </si>
  <si>
    <t>Serviços de redes de transporte de telecomunicações - SRTT</t>
  </si>
  <si>
    <t>Serviços de comunicação multimídia - SCM</t>
  </si>
  <si>
    <t>Serviços de telecomunicações por fio não especificados</t>
  </si>
  <si>
    <t>Telefonia móvel celular</t>
  </si>
  <si>
    <t>Serviço móvel especializado - SME</t>
  </si>
  <si>
    <t>Serviços de telecomunicações sem fio não especificados</t>
  </si>
  <si>
    <t>Telecomunicações por satélite</t>
  </si>
  <si>
    <t>Operadoras de televisão por assinatura por cabo</t>
  </si>
  <si>
    <t>Operadoras de televisão por assinatura por microondas</t>
  </si>
  <si>
    <t>Operadoras de televisão por assinatura por satélite</t>
  </si>
  <si>
    <t>Provedores de acesso às redes de comunicações</t>
  </si>
  <si>
    <t>Provedores de voz sobre protocolo internet - VOIP</t>
  </si>
  <si>
    <t>Outras atividades de telecomunicações não especificadas</t>
  </si>
  <si>
    <t>Tratamento de dados, provedores de serviços de aplicação e serviços de hospedagem na internet</t>
  </si>
  <si>
    <t>Portais, provedores de conteúdo e outros serviços de informação na internet</t>
  </si>
  <si>
    <t>Agências de notícias</t>
  </si>
  <si>
    <t>Outras atividades de prestação de serviços de informação não especificadas</t>
  </si>
  <si>
    <t>Caça e serviços relacionados</t>
  </si>
  <si>
    <t>Cultivo de eucalipto</t>
  </si>
  <si>
    <t>Cultivo de acácia-negra</t>
  </si>
  <si>
    <t>Cultivo de pinus</t>
  </si>
  <si>
    <t>Cultivo de teca</t>
  </si>
  <si>
    <t>Cultivo de espécies madeireiras, exceto eucalipto, acácia-negra, pinus e teca</t>
  </si>
  <si>
    <t>Cultivo de mudas em viveiros florestais</t>
  </si>
  <si>
    <t>Extração de madeira em florestas plantadas</t>
  </si>
  <si>
    <t>Produção de carvão vegetal - florestas plantadas</t>
  </si>
  <si>
    <t>Produção de casca de acácia-negra - florestas</t>
  </si>
  <si>
    <t>Produção de produtos não-madeireiros não especificados em florestas plantadas</t>
  </si>
  <si>
    <t>Extração de madeira em florestas nativas</t>
  </si>
  <si>
    <t>Produção de carvão vegetal - florestas nativas</t>
  </si>
  <si>
    <t>Coleta de castanha-do-pará em florestas nativas</t>
  </si>
  <si>
    <t>Coleta de látex em florestas nativas</t>
  </si>
  <si>
    <t>Coleta de palmito em florestas nativas</t>
  </si>
  <si>
    <t>Conservação de florestas nativas</t>
  </si>
  <si>
    <t>Coleta de produtos não-madeireiros não especificados em florestas nativas</t>
  </si>
  <si>
    <t>Atividades de apoio à produção florestal</t>
  </si>
  <si>
    <t>Pesca de peixes em água salgada</t>
  </si>
  <si>
    <t>Pesca de crustáceos e moluscos em água salgada</t>
  </si>
  <si>
    <t>Coleta de outros produtos marinhos</t>
  </si>
  <si>
    <t>Atividades de apoio à pesca em água salgada</t>
  </si>
  <si>
    <t>Pesca de peixes em água doce</t>
  </si>
  <si>
    <t>Pesca de crustáceos e moluscos em água doce</t>
  </si>
  <si>
    <t>Coleta de outros produtos aquáticos de água doce</t>
  </si>
  <si>
    <t>Atividades de apoio à pesca em água doce</t>
  </si>
  <si>
    <t>Atividades de coordenação e controle da operação da geração e transmissão de energia elétrica</t>
  </si>
  <si>
    <t>Transmissão de energia elétrica</t>
  </si>
  <si>
    <t>Comércio atacadista de energia elétrica</t>
  </si>
  <si>
    <t>Produção de gás; processamento de gás natural</t>
  </si>
  <si>
    <t>Distribuição de combustíveis gasosos por redes urbanas</t>
  </si>
  <si>
    <t>Produção e distribuição de vapor, água quente e ar condicionado</t>
  </si>
  <si>
    <t>Captação, tratamento e distribuição de água</t>
  </si>
  <si>
    <t>Distribuição de água por caminhões</t>
  </si>
  <si>
    <t>Gestão de redes de esgoto</t>
  </si>
  <si>
    <t>Atividades relacionadas a esgoto, exceto a gestão de redes</t>
  </si>
  <si>
    <t>Coleta de resíduos não-perigosos</t>
  </si>
  <si>
    <t>Coleta de resíduos perigosos</t>
  </si>
  <si>
    <t>Tratamento e disposição de resíduos não-perigosos</t>
  </si>
  <si>
    <t>Tratamento e disposição de resíduos perigosos</t>
  </si>
  <si>
    <t>Recuperação de sucatas de alumínio</t>
  </si>
  <si>
    <t>Recuperação de materiais metálicos, exceto alumínio</t>
  </si>
  <si>
    <t>Recuperação de materiais plásticos</t>
  </si>
  <si>
    <t>Usinas de compostagem</t>
  </si>
  <si>
    <t>Recuperação de materiais não especificados</t>
  </si>
  <si>
    <t>Descontaminação e outros serviços de gestão de resíduos</t>
  </si>
  <si>
    <t>Incorporação de empreendimentos imobiliários</t>
  </si>
  <si>
    <t>Construção de edifícios</t>
  </si>
  <si>
    <t>Construção de rodovias e ferrovias</t>
  </si>
  <si>
    <t>Pintura para sinalização em pistas rodoviárias e aeroportos</t>
  </si>
  <si>
    <t>Construção de obras de arte especiais</t>
  </si>
  <si>
    <t>Obras de urbanização - ruas, praças e calçadas</t>
  </si>
  <si>
    <t>Construção de barragens e represas para geração de energia elétrica</t>
  </si>
  <si>
    <t>Construção de estações e redes de distribuição de energia elétrica</t>
  </si>
  <si>
    <t>Manutenção de redes de distribuição de energia elétrica</t>
  </si>
  <si>
    <t>Construção de estações e redes de telecomunicações</t>
  </si>
  <si>
    <t>Manutenção de estações e redes de telecomunicações</t>
  </si>
  <si>
    <t>Construção de redes de abastecimento de água, coleta de esgoto e construções correlatas</t>
  </si>
  <si>
    <t>Obras de irrigação</t>
  </si>
  <si>
    <t>Construção de redes de transportes por dutos, exceto para água e esgoto</t>
  </si>
  <si>
    <t>Obras portuárias, marítimas e fluviais</t>
  </si>
  <si>
    <t>Montagem de estruturas metálicas</t>
  </si>
  <si>
    <t>Obras de montagem industrial</t>
  </si>
  <si>
    <t>Construção de instalações esportivas e recreativas</t>
  </si>
  <si>
    <t>Outras obras de engenharia civil não especificadas</t>
  </si>
  <si>
    <t>Demolição de edifícios e outras estruturas</t>
  </si>
  <si>
    <t>Preparação de canteiro e limpeza de terreno</t>
  </si>
  <si>
    <t>Perfurações e sondagens</t>
  </si>
  <si>
    <t>Obras de terraplenagem</t>
  </si>
  <si>
    <t>Serviços de preparação do terreno não especificados</t>
  </si>
  <si>
    <t>Instalação e manutenção elétrica</t>
  </si>
  <si>
    <t>Instalações hidráulicas, sanitárias e de gás</t>
  </si>
  <si>
    <t>Instalação e manutenção de sistemas centrais de ar condicionado, de ventilação e refrigeração</t>
  </si>
  <si>
    <t>Instalações de sistema de prevenção contra incêndio</t>
  </si>
  <si>
    <t>Instalação de painéis publicitários</t>
  </si>
  <si>
    <t>Instalação de equipamentos para orientação à navegação marítima, fluvial e lacustre</t>
  </si>
  <si>
    <t>Instalação, manutenção e reparação de elevadores, escadas e esteiras rolantes</t>
  </si>
  <si>
    <t>Montagem e instalação de sistemas e equipamentos de iluminação e sinalização</t>
  </si>
  <si>
    <t>Tratamentos térmicos, acústicos ou de vibração</t>
  </si>
  <si>
    <t>Outras obras de instalações em construções não especificadas anteriormente</t>
  </si>
  <si>
    <t>Impermeabilização em obras de engenharia civil</t>
  </si>
  <si>
    <t>Instalação de portas, janelas, tetos, divisórias e armários embutidos de qualquer material</t>
  </si>
  <si>
    <t>Obras de acabamento em gesso e estuque</t>
  </si>
  <si>
    <t>Serviços de pintura de edifícios em geral</t>
  </si>
  <si>
    <t>Aplicação de revestimentos e de resinas em interiores e exteriores</t>
  </si>
  <si>
    <t>Outras obras de acabamento da construção</t>
  </si>
  <si>
    <t>Obras de fundações</t>
  </si>
  <si>
    <t>Administração de obras</t>
  </si>
  <si>
    <t>Montagem e desmontagem de andaimes e outras estruturas temporárias</t>
  </si>
  <si>
    <t>Obras de alvenaria</t>
  </si>
  <si>
    <t>Serviços de operação e fornecimento de equipamentos para transporte e elevação de cargas e pessoas p</t>
  </si>
  <si>
    <t>Perfuração e construção de poços de água</t>
  </si>
  <si>
    <t>Serviços especializados para construção não especificados</t>
  </si>
  <si>
    <t>Hotéis</t>
  </si>
  <si>
    <t>Apart-hotéis</t>
  </si>
  <si>
    <t>Motéis</t>
  </si>
  <si>
    <t>Albergues, exceto assistenciais</t>
  </si>
  <si>
    <t>Campings</t>
  </si>
  <si>
    <t>Pensões (alojamento)</t>
  </si>
  <si>
    <t>Outros alojamentos não especificados anteriormente</t>
  </si>
  <si>
    <t>Restaurantes e similares</t>
  </si>
  <si>
    <t>Lanchonetes, casas de chá, de sucos e similares</t>
  </si>
  <si>
    <t>Bares e outros estabelecimentos especializados em servir bebidas, sem entretenimento</t>
  </si>
  <si>
    <t>Bares e outros estabelecimentos especializados em servir bebidas, com entretenimento</t>
  </si>
  <si>
    <t>Serviços ambulantes de alimentação</t>
  </si>
  <si>
    <t>Fornecimento de alimentos preparados preponderantemente para empresas</t>
  </si>
  <si>
    <t>Serviços de alimentação para eventos e recepções - bufê</t>
  </si>
  <si>
    <t>Cantinas - serviços de alimentação privativos</t>
  </si>
  <si>
    <t>Fornecimento de alimentos preparados preponderantemente para consumo domiciliar</t>
  </si>
  <si>
    <t>Desenvolvimento de programas de computador sob encomenda</t>
  </si>
  <si>
    <t>Web desing</t>
  </si>
  <si>
    <t>Desenvolvimento e licenciamento de programas de computador customizáveis</t>
  </si>
  <si>
    <t>Desenvolvimento e licenciamento de programas de computador não customizáveis</t>
  </si>
  <si>
    <t>Consultoria em tecnologia da informação</t>
  </si>
  <si>
    <t>Suporte técnico, manutenção e outros serviços em tecnologia da informação</t>
  </si>
  <si>
    <t>Banco Central</t>
  </si>
  <si>
    <t>Bancos comerciais</t>
  </si>
  <si>
    <t>Bancos múltiplos, com carteira comercial</t>
  </si>
  <si>
    <t>Caixas econômicas</t>
  </si>
  <si>
    <t>Bancos cooperativos</t>
  </si>
  <si>
    <t>Cooperativas centrais de crédito</t>
  </si>
  <si>
    <t>Cooperativas de crédito mútuo</t>
  </si>
  <si>
    <t>Cooperativas de crédito rural</t>
  </si>
  <si>
    <t>Bancos múltiplos, sem carteira comercial</t>
  </si>
  <si>
    <t>Bancos de investimento</t>
  </si>
  <si>
    <t>Bancos de desenvolvimento</t>
  </si>
  <si>
    <t>Agências de fomento</t>
  </si>
  <si>
    <t>Sociedades de crédito imobiliário</t>
  </si>
  <si>
    <t>Associações de poupança e empréstimo</t>
  </si>
  <si>
    <t>Companhias hipotecárias</t>
  </si>
  <si>
    <t>Sociedades de crédito, financiamento e investimento - financeiras</t>
  </si>
  <si>
    <t>Sociedades de crédito ao microempreendedor</t>
  </si>
  <si>
    <t>Bancos de câmbio</t>
  </si>
  <si>
    <t>Outras instituições de intermediação não-monetária não especificadas anteriormente</t>
  </si>
  <si>
    <t>Arrendamento mercantil</t>
  </si>
  <si>
    <t>Sociedades de capitalização</t>
  </si>
  <si>
    <t>Holdings de instituições financeiras</t>
  </si>
  <si>
    <t>Holdings de instituições não-financeiras</t>
  </si>
  <si>
    <t>Outras sociedades de participação, exceto holdings</t>
  </si>
  <si>
    <t>Fundos de investimento, exceto previdenciários e imobiliários</t>
  </si>
  <si>
    <t>Fundos de investimento previdenciários</t>
  </si>
  <si>
    <t>Fundos de investimento imobiliários</t>
  </si>
  <si>
    <t>Sociedades de fomento mercantil - factoring</t>
  </si>
  <si>
    <t>Securitização de créditos</t>
  </si>
  <si>
    <t>Administração de consórcios para aquisição de bens e direitos</t>
  </si>
  <si>
    <t>Clubes de investimento</t>
  </si>
  <si>
    <t>Sociedades de investimento</t>
  </si>
  <si>
    <t>Fundo garantidor de crédito</t>
  </si>
  <si>
    <t>Caixas de financiamento de corporações</t>
  </si>
  <si>
    <t>Concessão de crédito pelas OSCIP</t>
  </si>
  <si>
    <t>Outras atividades de serviços financeiros não especificadas</t>
  </si>
  <si>
    <t>Seguros de vida</t>
  </si>
  <si>
    <t>Planos de auxílio-funeral</t>
  </si>
  <si>
    <t>Seguros não-vida</t>
  </si>
  <si>
    <t>Seguros-saúde</t>
  </si>
  <si>
    <t>Resseguros</t>
  </si>
  <si>
    <t>Previdência complementar fechada</t>
  </si>
  <si>
    <t>Previdência complementar aberta</t>
  </si>
  <si>
    <t>Planos de saúde</t>
  </si>
  <si>
    <t>Bolsa de valores</t>
  </si>
  <si>
    <t>Bolsa de mercadorias</t>
  </si>
  <si>
    <t>Bolsa de mercadorias e futuros</t>
  </si>
  <si>
    <t>Administração de mercados de balcão organizados</t>
  </si>
  <si>
    <t>Corretoras de títulos e valores mobiliários</t>
  </si>
  <si>
    <t>Distribuidoras de títulos e valores mobiliários</t>
  </si>
  <si>
    <t>Corretoras de câmbio</t>
  </si>
  <si>
    <t>Corretoras de contratos de mercadorias</t>
  </si>
  <si>
    <t>Agentes de investimentos em aplicações financeiras</t>
  </si>
  <si>
    <t>Administração de cartões de crédito</t>
  </si>
  <si>
    <t>Serviços de liquidação e custódia</t>
  </si>
  <si>
    <t>Correspondentes de instituições financeiras</t>
  </si>
  <si>
    <t>Representações de bancos estrangeiros</t>
  </si>
  <si>
    <t>Caixas eletrônicos</t>
  </si>
  <si>
    <t>Operadoras de cartões de débito</t>
  </si>
  <si>
    <t>Outras atividades auxiliares dos serviços financeiros não especificadas</t>
  </si>
  <si>
    <t>Peritos e avaliadores de seguros</t>
  </si>
  <si>
    <t>Auditoria e consultoria atuarial</t>
  </si>
  <si>
    <t>Corretores e agentes de seguros, de planos de previdência complementar e de saúde</t>
  </si>
  <si>
    <t>Atividades auxiliares de seguros, previdência complementar e planos de saúde</t>
  </si>
  <si>
    <t>Atividades de administração de fundos por contrato ou comissão</t>
  </si>
  <si>
    <t>Compra e venda de imóveis próprios</t>
  </si>
  <si>
    <t>Aluguel de imóveis próprios</t>
  </si>
  <si>
    <t>Loteamento de imóveis próprios</t>
  </si>
  <si>
    <t>Corretagem na compra e venda e avaliação de imóveis</t>
  </si>
  <si>
    <t>Corretagem no aluguel de imóveis</t>
  </si>
  <si>
    <t>Gestão e administração da propriedade imobiliária</t>
  </si>
  <si>
    <t>Serviços advocatícios</t>
  </si>
  <si>
    <t>Atividades auxiliares da justiça</t>
  </si>
  <si>
    <t>Agente de propriedade industrial</t>
  </si>
  <si>
    <t>Cartórios</t>
  </si>
  <si>
    <t>Atividades de contabilidade</t>
  </si>
  <si>
    <t>Atividades de consultoria e auditoria contábil e tributária</t>
  </si>
  <si>
    <t>Atividades de consultoria em gestão empresarial, exceto consultoria técnica específica</t>
  </si>
  <si>
    <t>Serviços de arquitetura</t>
  </si>
  <si>
    <t>Serviços de Engenharia</t>
  </si>
  <si>
    <t>Serviços de cartografia, topografia e geodésia</t>
  </si>
  <si>
    <t>Atividades de estudos geológicos</t>
  </si>
  <si>
    <t>Serviços de desenho técnico relacionados à arquitetura e engenharia</t>
  </si>
  <si>
    <t>Serviços de perícia técnica relacionados à segurança do trabalho</t>
  </si>
  <si>
    <t>Atividades técnicas relacionadas à engenharia e arquitetura não especificadas</t>
  </si>
  <si>
    <t>Testes e análises técnicas</t>
  </si>
  <si>
    <t xml:space="preserve"> Pesquisa e desenvolvimento experimental em ciências físicas e naturais</t>
  </si>
  <si>
    <t>Pesquisa e desenvolvimento experimental em ciências sociais e humanas</t>
  </si>
  <si>
    <t>Agências de publicidade</t>
  </si>
  <si>
    <t>Agenciamento de espaços para publicidade, exceto em veículos de comunicação</t>
  </si>
  <si>
    <t>Criação de estandes para feiras e exposições</t>
  </si>
  <si>
    <t>Promoção de vendas</t>
  </si>
  <si>
    <t>Marketing direto</t>
  </si>
  <si>
    <t>Consultoria em publicidade</t>
  </si>
  <si>
    <t>Outras atividades de publicidade não especificadas</t>
  </si>
  <si>
    <t>Pesquisas de mercado e de opinião pública</t>
  </si>
  <si>
    <t>Decoração de interiores</t>
  </si>
  <si>
    <t>Design de produto</t>
  </si>
  <si>
    <t>Atividades de design não especificadas anteriormente</t>
  </si>
  <si>
    <t>Atividades de produção de fotografias</t>
  </si>
  <si>
    <t>Atividades de produção de fotografias aéreas e submarinas</t>
  </si>
  <si>
    <t>Laboratórios fotográficos</t>
  </si>
  <si>
    <t>Filmagem de festas e eventos</t>
  </si>
  <si>
    <t>Serviços de microfilmagem</t>
  </si>
  <si>
    <t>Serviços de tradução, interpretação e similares</t>
  </si>
  <si>
    <t>Escafandria e mergulho</t>
  </si>
  <si>
    <t>Serviços de agronomia e de consultoria às atividades agrícolas e pecuárias</t>
  </si>
  <si>
    <t>Atividades de intermediação e agenciamento de serviços e negócios em geral, exceto imobiliários</t>
  </si>
  <si>
    <t>Agenciamento de profissionais para atividades esportivas, culturais e artísticas</t>
  </si>
  <si>
    <t>Outras atividades profissionais, científicas e técnicas não especificadas</t>
  </si>
  <si>
    <t>Atividades veterinárias</t>
  </si>
  <si>
    <t>Locação de automóveis sem condutor</t>
  </si>
  <si>
    <t>Locação de embarcações sem tripulação, exceto para fins recreativos</t>
  </si>
  <si>
    <t>Locação de aeronaves sem tripulação</t>
  </si>
  <si>
    <t>Locação de outros meios de transporte não especificados, sem condutor</t>
  </si>
  <si>
    <t>Aluguel de equipamentos recreativos e esportivos</t>
  </si>
  <si>
    <t>Aluguel de fitas de vídeo, DVDs e similares</t>
  </si>
  <si>
    <t>Aluguel de objetos do vestuário, jóias e acessórios</t>
  </si>
  <si>
    <t>Aluguel de aparelhos de jogos eletrônicos</t>
  </si>
  <si>
    <t>Aluguel de móveis, utensílios e aparelhos de uso doméstico e pessoal; instrumentos musicais</t>
  </si>
  <si>
    <t>Aluguel de material médico</t>
  </si>
  <si>
    <t>Aluguel de outros objetos pessoais e domésticos não especificados anteriormente</t>
  </si>
  <si>
    <t>Aluguel de máquinas e equipamentos agrícolas sem operador</t>
  </si>
  <si>
    <t>Aluguel de máquinas e equipamentos para construção sem operador, exceto andaimes</t>
  </si>
  <si>
    <t>Aluguel de andaimes</t>
  </si>
  <si>
    <t>Aluguel de máquinas e equipamentos para escritório</t>
  </si>
  <si>
    <t>Aluguel de máquinas e equipamentos para extração de minérios e petróleo, sem operador</t>
  </si>
  <si>
    <t>Aluguel de equipamentos científicos, médicos e hospitalares, sem operador</t>
  </si>
  <si>
    <t>Aluguel de palcos, coberturas e outras estruturas de uso temporário, exceto andaimes</t>
  </si>
  <si>
    <t>Aluguel máquinas e equipamentos comerciais e industriais não especificados, sem operador</t>
  </si>
  <si>
    <t>Gestão de ativos intangíveis não-financeiros</t>
  </si>
  <si>
    <t>Seleção e agenciamento de mão-de-obra</t>
  </si>
  <si>
    <t>Locação de mão-de-obra temporária</t>
  </si>
  <si>
    <t>Fornecimento e gestão de recursos humanos para terceiros</t>
  </si>
  <si>
    <t>Agências de viagens</t>
  </si>
  <si>
    <t>Operadores turísticos</t>
  </si>
  <si>
    <t>Serviços de reservas e outros serviços de turismo não especificados anteriormente</t>
  </si>
  <si>
    <t>Atividades de vigilância e segurança privada</t>
  </si>
  <si>
    <t>Serviços de adestramento de cães de guarda</t>
  </si>
  <si>
    <t>Atividades de transporte de valores</t>
  </si>
  <si>
    <t>Atividades de monitoramento de sistemas de segurança eletrônico</t>
  </si>
  <si>
    <t>Outras atividades de serviços de segurança</t>
  </si>
  <si>
    <t>Atividades de investigação particular</t>
  </si>
  <si>
    <t>Serviços combinados para apoio a edifícios, exceto condomínios prediais</t>
  </si>
  <si>
    <t>Limpeza em prédios e em domicílios</t>
  </si>
  <si>
    <t>Imunização e controle de pragas urbanas</t>
  </si>
  <si>
    <t>Atividades de limpeza não especificadas anteriormente</t>
  </si>
  <si>
    <t>Atividades paisagísticas</t>
  </si>
  <si>
    <t>Serviços combinados de escritório e apoio administrativo</t>
  </si>
  <si>
    <t>Fotocópias</t>
  </si>
  <si>
    <t>Preparação de documentos e serviços especializados de apoio administrativo não especificados</t>
  </si>
  <si>
    <t>Atividades de teleatendimento</t>
  </si>
  <si>
    <t>Serviços de organização de feiras, congressos, exposições e festas</t>
  </si>
  <si>
    <t>Casas de festas e eventos</t>
  </si>
  <si>
    <t>Atividades de cobrança e informações cadastrais</t>
  </si>
  <si>
    <t>Envasamento e empacotamento sob contrato</t>
  </si>
  <si>
    <t>Medição de consumo de energia elétrica, gás e água</t>
  </si>
  <si>
    <t>Emissão de vales-alimentação, vales-transporte e similares</t>
  </si>
  <si>
    <t>Serviços de gravação de carimbos, exceto confecção</t>
  </si>
  <si>
    <t>Leiloeiros independentes</t>
  </si>
  <si>
    <t>Serviços de levantamento de fundos sob contrato</t>
  </si>
  <si>
    <t>Casas lotéricas</t>
  </si>
  <si>
    <t>Salas de acesso à internet</t>
  </si>
  <si>
    <t>Outras atividades de serviços prestados principalmente às empresas não especificadas</t>
  </si>
  <si>
    <t>Educação infantil - creche</t>
  </si>
  <si>
    <t>Educação infantil - pré-escola</t>
  </si>
  <si>
    <t>Ensino fundamental</t>
  </si>
  <si>
    <t>Ensino médio</t>
  </si>
  <si>
    <t>Educação superior - graduação</t>
  </si>
  <si>
    <t>Educação superior - graduação e pós-graduação</t>
  </si>
  <si>
    <t>Educação superior - pós-graduação e extensão</t>
  </si>
  <si>
    <t>Educação profissional de nível técnico</t>
  </si>
  <si>
    <t>Educação profissional de nível tecnológico</t>
  </si>
  <si>
    <t>Administração de Caixas Escolares</t>
  </si>
  <si>
    <t>Atividades de apoio à educação, exceto caixas escolares</t>
  </si>
  <si>
    <t>Ensino de esportes</t>
  </si>
  <si>
    <t>Ensino de dança</t>
  </si>
  <si>
    <t>Ensino de artes cênicas, exceto dança</t>
  </si>
  <si>
    <t>Ensino de música</t>
  </si>
  <si>
    <t>Ensino de arte e cultura não especificado</t>
  </si>
  <si>
    <t>Ensino de idiomas</t>
  </si>
  <si>
    <t>Formação de condutores</t>
  </si>
  <si>
    <t>Cursos de pilotagem</t>
  </si>
  <si>
    <t>Treinamento em informática</t>
  </si>
  <si>
    <t>Treinamento em desenvolvimento profissional e gerencial</t>
  </si>
  <si>
    <t>Cursos preparatórios para concursos</t>
  </si>
  <si>
    <t>Outras atividades de ensino não especificadas</t>
  </si>
  <si>
    <t>UTI móvel</t>
  </si>
  <si>
    <t>Serviços móveis de atendimento a urgências, exceto por UTI móvel</t>
  </si>
  <si>
    <t>Serviços de remoção de pacientes, exceto os serviços móveis de atendimento a urgências</t>
  </si>
  <si>
    <t>Atividade médica ambulatorial com recursos para realização de procedimentos cirúrgicos</t>
  </si>
  <si>
    <t>Atividade médica ambulatorial com recursos para realização de exames complementares</t>
  </si>
  <si>
    <t>Atividade médica ambulatorial restrita a consultas</t>
  </si>
  <si>
    <t>Atividade odontológica</t>
  </si>
  <si>
    <t>Serviços de vacinação e imunização humana</t>
  </si>
  <si>
    <t>Atividades de reprodução humana assistida</t>
  </si>
  <si>
    <t>Atividades de atenção ambulatorial não especificadas</t>
  </si>
  <si>
    <t>Laboratórios de anatomia patológica e citológica</t>
  </si>
  <si>
    <t>Laboratórios clínicos</t>
  </si>
  <si>
    <t>Serviços de diálise e nefrologia</t>
  </si>
  <si>
    <t>Serviços de tomografia</t>
  </si>
  <si>
    <t>Serviços de diagnóstico por imagem com uso de radiação ionizante, exceto tomografia</t>
  </si>
  <si>
    <t>Serviços de ressonância magnética</t>
  </si>
  <si>
    <t>Serviços de diagnóstico por imagem sem uso de radiação ionizante, exceto ressonância magnética</t>
  </si>
  <si>
    <t>Serviços de diagnóstico por registro gráfico - ECG, EEG e outros exames análogos</t>
  </si>
  <si>
    <t>Serviços de diagnóstico por métodos ópticos - endoscopia e outros exames análogos</t>
  </si>
  <si>
    <t>Serviços de quimioterapia</t>
  </si>
  <si>
    <t>Serviços de radioterapia</t>
  </si>
  <si>
    <t>Serviços de hemoterapia</t>
  </si>
  <si>
    <t>Serviços de litotripsia</t>
  </si>
  <si>
    <t>Serviços de bancos de células e tecidos humanos</t>
  </si>
  <si>
    <t>Atividades de serviços de complementação diagnóstica e terapêutica não especificadas</t>
  </si>
  <si>
    <t>Atividades de enfermagem</t>
  </si>
  <si>
    <t>Atividades de profissionais da nutrição</t>
  </si>
  <si>
    <t>Atividades de psicologia e psicanálise</t>
  </si>
  <si>
    <t>Atividades de fisioterapia</t>
  </si>
  <si>
    <t>Atividades de terapia ocupacional</t>
  </si>
  <si>
    <t>Atividades de fonoaudiologia</t>
  </si>
  <si>
    <t>Atividades de terapia de nutrição enteral e parenteral</t>
  </si>
  <si>
    <t>Atividades de profissionais da área de saúde não especificadas</t>
  </si>
  <si>
    <t>Atividades de apoio à gestão de saúde</t>
  </si>
  <si>
    <t>Atividades de práticas integrativas e complementares em saúde humana</t>
  </si>
  <si>
    <t>Atividades de bancos de leite humano</t>
  </si>
  <si>
    <t>Atividades de acupuntura</t>
  </si>
  <si>
    <t>Atividades de podologia</t>
  </si>
  <si>
    <t>Outras atividades de atenção à saúde humana não especificadas</t>
  </si>
  <si>
    <t>Clínicas e residências geriátricas</t>
  </si>
  <si>
    <t>Instituições de longa permanência para idosos</t>
  </si>
  <si>
    <t>Atividades de assistência a deficientes físicos, imunodeprimidos e convalescentes</t>
  </si>
  <si>
    <t>Centros de apoio a pacientes com câncer e com AIDS</t>
  </si>
  <si>
    <t>Condomínios residenciais para idosos</t>
  </si>
  <si>
    <t>Atividades de fornecimento de infra-estrutura de apoio e assistência a paciente no domicílio</t>
  </si>
  <si>
    <t>Atividades de centros de assistência psicossocial</t>
  </si>
  <si>
    <t>Assistência psicossocial , portadores distúrbios psíquicos, deficiência mental dependência química</t>
  </si>
  <si>
    <t>Orfanatos</t>
  </si>
  <si>
    <t>Albergues assistenciais</t>
  </si>
  <si>
    <t>Atividades de assistência social prestadas em residências não especificadas</t>
  </si>
  <si>
    <t>Serviços de assistência social sem alojamento</t>
  </si>
  <si>
    <t>Produção teatral</t>
  </si>
  <si>
    <t>Produção musical</t>
  </si>
  <si>
    <t>Produção de espetáculos de dança</t>
  </si>
  <si>
    <t>Produção de espetáculos circenses, de marionetes e similares</t>
  </si>
  <si>
    <t>Produção de espetáculos de rodeios, vaquejadas e similares</t>
  </si>
  <si>
    <t>Atividades de sonorização e de iluminação</t>
  </si>
  <si>
    <t>Artes cênicas, espetáculos e atividades complementares não especificados</t>
  </si>
  <si>
    <t>Atividades de artistas plásticos, jornalistas independentes e escritores</t>
  </si>
  <si>
    <t>Restauração de obras de arte</t>
  </si>
  <si>
    <t>Gestão de espaços para artes cênicas, espetáculos e outras atividades artísticas</t>
  </si>
  <si>
    <t>Atividades de bibliotecas e arquivos</t>
  </si>
  <si>
    <t>Atividades de museus e de exploração de lugares e prédios históricos e atrações similares</t>
  </si>
  <si>
    <t>Restauração e conservação de lugares e prédios históricos</t>
  </si>
  <si>
    <t>Jardins botânicos, zoológicos, parques nacionais, reservas ecológicas e áreas de proteção ambiental</t>
  </si>
  <si>
    <t>Casas de bingo</t>
  </si>
  <si>
    <t>Exploração de apostas em corridas de cavalos</t>
  </si>
  <si>
    <t>Exploração de jogos de azar e apostas não especificados</t>
  </si>
  <si>
    <t>Gestão de instalações de esportes</t>
  </si>
  <si>
    <t>Clubes sociais, esportivos e similares</t>
  </si>
  <si>
    <t>Atividades de condicionamento físico</t>
  </si>
  <si>
    <t>Produção e promoção de eventos esportivos</t>
  </si>
  <si>
    <t>Outras atividades esportivas não especificadas</t>
  </si>
  <si>
    <t>Parques de diversão e parques temáticos</t>
  </si>
  <si>
    <t>Discotecas, danceterias, salões de dança e similares</t>
  </si>
  <si>
    <t>Exploração de boliches</t>
  </si>
  <si>
    <t>Exploração de jogos de sinuca, bilhar e similares</t>
  </si>
  <si>
    <t>Exploração de jogos eletrônicos recreativos</t>
  </si>
  <si>
    <t>Outras atividades de recreação e lazer não especificadas</t>
  </si>
  <si>
    <t>Reparação e manutenção de computadores e de equipamentos periféricos</t>
  </si>
  <si>
    <t>Reparação e manutenção de equipamentos de comunicação</t>
  </si>
  <si>
    <t>Reparação e manutenção de equipamentos eletroeletrônicos de uso pessoal e doméstico</t>
  </si>
  <si>
    <t>Reparação de calçados, bolsas e artigos de viagem</t>
  </si>
  <si>
    <t>Chaveiros</t>
  </si>
  <si>
    <t>Reparação de relógios</t>
  </si>
  <si>
    <t>Reparação de bicicletas, triciclos e outros veículos não-motorizados</t>
  </si>
  <si>
    <t>Reparação de artigos do mobiliário</t>
  </si>
  <si>
    <t>Reparação de jóias</t>
  </si>
  <si>
    <t>Reparação e manutenção de outros objetos e equipamentos pessoais e domésticos não especificados</t>
  </si>
  <si>
    <t>Lavanderias</t>
  </si>
  <si>
    <t>Tinturarias</t>
  </si>
  <si>
    <t>Toalheiros</t>
  </si>
  <si>
    <t>Cabeleireiros</t>
  </si>
  <si>
    <t>Outras atividades de tratamento de beleza</t>
  </si>
  <si>
    <t>Gestão e manutenção de cemitérios</t>
  </si>
  <si>
    <t>Serviços de cremação</t>
  </si>
  <si>
    <t>Serviços de sepultamento</t>
  </si>
  <si>
    <t>Serviços de funerárias</t>
  </si>
  <si>
    <t>Serviços de somatoconservação</t>
  </si>
  <si>
    <t>Atividades funerárias e serviços relacionados não especificados</t>
  </si>
  <si>
    <t>Agências matrimoniais</t>
  </si>
  <si>
    <t>Exploração de máquinas de serviços pessoais acionadas por moeda</t>
  </si>
  <si>
    <t>Atividades de sauna e banhos</t>
  </si>
  <si>
    <t>Serviços de tatuagem e colocação de piercing</t>
  </si>
  <si>
    <t>Alojamento de animais domésticos</t>
  </si>
  <si>
    <t>Higiene e embelezamento de animais domésticos</t>
  </si>
  <si>
    <t>Outras atividades de serviços pessoais não especificadas</t>
  </si>
  <si>
    <t>Serviços domésticos</t>
  </si>
  <si>
    <t>Atividades de organizações associativas patronais e empresariais</t>
  </si>
  <si>
    <t>Atividades de fiscalização profissional</t>
  </si>
  <si>
    <t>Outras atividades associativas profissionais</t>
  </si>
  <si>
    <t>Atividades de organizações sindicais</t>
  </si>
  <si>
    <t>Atividades de associações de defesa de direitos sociais</t>
  </si>
  <si>
    <t>Atividades de organizações políticas</t>
  </si>
  <si>
    <t>Atividades de organizações associativas ligadas à cultura e à arte</t>
  </si>
  <si>
    <t>Atividades associativas não especificadas</t>
  </si>
  <si>
    <t>Atividades de organizações religiosas</t>
  </si>
  <si>
    <t>Condomínios prediais</t>
  </si>
  <si>
    <t>X002</t>
  </si>
  <si>
    <t>Iluminação/instalações de uso comum de prédio/conjunto de edificações</t>
  </si>
  <si>
    <t>Concessionárias de rodovias, pontes, túneis e serviços relacionados</t>
  </si>
  <si>
    <t>X904</t>
  </si>
  <si>
    <t>Iluminação Pública</t>
  </si>
  <si>
    <t>Atividades de atendimento hospitalar, exceto pronto-socorro e unidades para atendimento a urgências</t>
  </si>
  <si>
    <t>Atividades de atendimento em pronto-socorro e unidades hospitalares para atendimento a urgências</t>
  </si>
  <si>
    <t>Administração de caixas escolares</t>
  </si>
  <si>
    <t>Ensino de arte e cultura não especificado anteriormente</t>
  </si>
  <si>
    <t>Outras atividades de ensino não especificadas anteriormente</t>
  </si>
  <si>
    <t>Produção de casca de acácia-negra - florestas plantadas</t>
  </si>
  <si>
    <t>Produção de produtos não madeireiros não especificados anteriormente em florestas plantadas</t>
  </si>
  <si>
    <t>Coleta de produtos não madeireiros não especificados anteriormente em florestas nativas</t>
  </si>
  <si>
    <t>Extração de outros minerais não metálicos não especificados anteriormente</t>
  </si>
  <si>
    <t>Gestão de Redes de Esgoto</t>
  </si>
  <si>
    <t>Tratamento e disposição de resíduos não perigosos</t>
  </si>
  <si>
    <t>Recuperação de materiais não especificados anteriormente</t>
  </si>
  <si>
    <t>Pesquisa e desenvolvimento experimental em ciências físicas e naturais</t>
  </si>
  <si>
    <t>Cultivo de arroz</t>
  </si>
  <si>
    <t>Cultivo de milho</t>
  </si>
  <si>
    <t>Cultivo de trigo</t>
  </si>
  <si>
    <t>Cultivo de outros cereais não especificados</t>
  </si>
  <si>
    <t>Cultivo de algodão herbáceo</t>
  </si>
  <si>
    <t>Cultivo de juta</t>
  </si>
  <si>
    <t>Cultivo de outras fibras de lavoura temporária não especificadas</t>
  </si>
  <si>
    <t>Cultivo de cana-de-açúcar</t>
  </si>
  <si>
    <t>Cultivo de fumo</t>
  </si>
  <si>
    <t>Cultivo de soja</t>
  </si>
  <si>
    <t>Cultivo de amendoim</t>
  </si>
  <si>
    <t>Cultivo de girassol</t>
  </si>
  <si>
    <t>Cultivo de mamona</t>
  </si>
  <si>
    <t>Cultivo de outras oleaginosas de lavoura temporária não especificadas</t>
  </si>
  <si>
    <t>Cultivo de abacaxi</t>
  </si>
  <si>
    <t>Cultivo de alho</t>
  </si>
  <si>
    <t>Cultivo de batata-inglesa</t>
  </si>
  <si>
    <t>Cultivo de cebola</t>
  </si>
  <si>
    <t>Cultivo de feijão</t>
  </si>
  <si>
    <t>Cultivo de mandioca</t>
  </si>
  <si>
    <t>Cultivo de melão</t>
  </si>
  <si>
    <t>Cultivo de melancia</t>
  </si>
  <si>
    <t>Cultivo de tomate rasteiro</t>
  </si>
  <si>
    <t>Cultivo de outras plantas de lavoura temporária não especificadas</t>
  </si>
  <si>
    <t>Horticultura, exceto morango</t>
  </si>
  <si>
    <t>Cultivo de morango</t>
  </si>
  <si>
    <t>Cultivo de flores e plantas ornamentais</t>
  </si>
  <si>
    <t>Cultivo de laranja</t>
  </si>
  <si>
    <t>Cultivo de uva</t>
  </si>
  <si>
    <t>Cultivo de açaí</t>
  </si>
  <si>
    <t>Cultivo de banana</t>
  </si>
  <si>
    <t>Cultivo de caju</t>
  </si>
  <si>
    <t>Cultivo de cítricos, exceto laranja</t>
  </si>
  <si>
    <t>Cultivo de coco-da-baía</t>
  </si>
  <si>
    <t>Cultivo de guaraná</t>
  </si>
  <si>
    <t>Cultivo de maçã</t>
  </si>
  <si>
    <t>Cultivo de mamão</t>
  </si>
  <si>
    <t>Cultivo de maracujá</t>
  </si>
  <si>
    <t>Cultivo de manga</t>
  </si>
  <si>
    <t>Cultivo de pêssego</t>
  </si>
  <si>
    <t>Cultivo de frutas de lavoura permanente não especificadas</t>
  </si>
  <si>
    <t>Cultivo de café</t>
  </si>
  <si>
    <t>Cultivo de cacau</t>
  </si>
  <si>
    <t>Cultivo de chá-da-índia</t>
  </si>
  <si>
    <t>Cultivo de erva-mate</t>
  </si>
  <si>
    <t>Cultivo de pimenta-do-reino</t>
  </si>
  <si>
    <t>Cultivo de plantas para condimento, exceto pimenta-do-reino</t>
  </si>
  <si>
    <t>Cultivo de dendê</t>
  </si>
  <si>
    <t>Cultivo de seringueira</t>
  </si>
  <si>
    <t>Cultivo de outras plantas de lavoura permanente não especificadas</t>
  </si>
  <si>
    <t>Produção de sementes certificadas, exceto de forrageiras para pasto</t>
  </si>
  <si>
    <t>Produção de sementes certificadas de forrageiras para formação de pasto</t>
  </si>
  <si>
    <t>Produção de mudas e outras formas de propagação vegetal, certificadas</t>
  </si>
  <si>
    <t>Criação de bovinos para corte</t>
  </si>
  <si>
    <t>Criação de bovinos para leite</t>
  </si>
  <si>
    <t>Criação de bovinos, exceto para corte e leite</t>
  </si>
  <si>
    <t>Criação de bufalinos</t>
  </si>
  <si>
    <t>Criação de eqüinos</t>
  </si>
  <si>
    <t>Criação de asininos e muares</t>
  </si>
  <si>
    <t>Criação de caprinos</t>
  </si>
  <si>
    <t>Criação de ovinos, inclusive para produção de lã</t>
  </si>
  <si>
    <t>Criação de suínos</t>
  </si>
  <si>
    <t>Criação de frangos para corte</t>
  </si>
  <si>
    <t>Produção de pintos de um dia</t>
  </si>
  <si>
    <t>Criação de outros galináceos, exceto para corte</t>
  </si>
  <si>
    <t>Criação de aves, exceto galináceos</t>
  </si>
  <si>
    <t>Produção de ovos</t>
  </si>
  <si>
    <t>Apicultura</t>
  </si>
  <si>
    <t>Criação de animais de estimação</t>
  </si>
  <si>
    <t>Criação de escargô</t>
  </si>
  <si>
    <t>Criação de bicho-da-seda</t>
  </si>
  <si>
    <t>Criação de animais não especificados</t>
  </si>
  <si>
    <t>Serviço de pulverização e controle de pragas agrícolas</t>
  </si>
  <si>
    <t>Serviço de poda de árvores para lavouras</t>
  </si>
  <si>
    <t>Serviço de preparação de terreno, cultivo e colheita</t>
  </si>
  <si>
    <t>Atividades de apoio à agricultura não especificadas</t>
  </si>
  <si>
    <t>Serviço de inseminação artificial em animais</t>
  </si>
  <si>
    <t>Serviço de tosquiamento de ovinos</t>
  </si>
  <si>
    <t>Serviço de manejo de animais</t>
  </si>
  <si>
    <t>Atividades de apoio à pecuária não especificadas</t>
  </si>
  <si>
    <t>Atividades de pós-colheita</t>
  </si>
  <si>
    <t>Administração pública em geral</t>
  </si>
  <si>
    <t>Criação de peixes em água salgada e salobra</t>
  </si>
  <si>
    <t>Criação de camarões em água salgada e salobra</t>
  </si>
  <si>
    <t>Criação de ostras e mexilhões em água salgada e salobra</t>
  </si>
  <si>
    <t>Criação de peixes ornamentais em água salgada e salobra</t>
  </si>
  <si>
    <t>Atividades de apoio à aqüicultura em água salgada e salobra</t>
  </si>
  <si>
    <t>Cultivos e semicultivos da aqüicultura em água salgada e salobra não especificados anteriormente</t>
  </si>
  <si>
    <t>Criação de peixes em água doce</t>
  </si>
  <si>
    <t>Criação de camarões em água doce</t>
  </si>
  <si>
    <t>Criação de ostras e mexilhões em água doce</t>
  </si>
  <si>
    <t>Criação de peixes ornamentais em água doce</t>
  </si>
  <si>
    <t>Ranicultura</t>
  </si>
  <si>
    <t>Criação de jacaré</t>
  </si>
  <si>
    <t>Atividades de apoio à aqüicultura em água doce</t>
  </si>
  <si>
    <t>Cultivos e semicultivos da aqüicultura em água doce não especificados</t>
  </si>
  <si>
    <t>Regulação das atividades de saúde, educação, serviços culturais e outros serviços sociais</t>
  </si>
  <si>
    <t>Regulação das atividades econômicas</t>
  </si>
  <si>
    <t>Relações exteriores</t>
  </si>
  <si>
    <t>Defesa</t>
  </si>
  <si>
    <t>Justiça</t>
  </si>
  <si>
    <t>Segurança e ordem pública</t>
  </si>
  <si>
    <t>Defesa Civil</t>
  </si>
  <si>
    <t>Seguridade Social Obrigatório</t>
  </si>
  <si>
    <t>Organismos internacionais e outras instituições extraterritoriais</t>
  </si>
  <si>
    <t xml:space="preserve"> Administração de Caixas Escolares</t>
  </si>
  <si>
    <t>Iluminação pública</t>
  </si>
  <si>
    <t>Distribuição de energia elétrica</t>
  </si>
  <si>
    <t>X907</t>
  </si>
  <si>
    <t>Estação de recarga de veículos elétricos</t>
  </si>
  <si>
    <t>ORDEM</t>
  </si>
  <si>
    <t>ATIVIDADE</t>
  </si>
  <si>
    <t>ATIVIDADE ECONOMICA</t>
  </si>
  <si>
    <t>DETERMINAÇÃO DA LISTA DE CNAE</t>
  </si>
  <si>
    <t>LISTA CLASSE DE ATIVIDADE</t>
  </si>
  <si>
    <t>X001-Residência</t>
  </si>
  <si>
    <t>1-Residencial</t>
  </si>
  <si>
    <t>2-Res Baixa Renda</t>
  </si>
  <si>
    <t>3-Res Baixa Renda Indígena</t>
  </si>
  <si>
    <t>4-Res Baixa Renda Quilombola</t>
  </si>
  <si>
    <t>5-Res Baixa Renda BPC</t>
  </si>
  <si>
    <t>6-Res Fotovoltáico</t>
  </si>
  <si>
    <t>7-Res Baixa Renda Fotovoltáico</t>
  </si>
  <si>
    <t>8-Res Baixa Renda Indig Fotovolt</t>
  </si>
  <si>
    <t>9-Res Baixa Renda Quil Fotovolt</t>
  </si>
  <si>
    <t>10-Res Baixa Renda BPC Fotovolt</t>
  </si>
  <si>
    <t>11-Industrial</t>
  </si>
  <si>
    <t>12-Comercial</t>
  </si>
  <si>
    <t>13-Serviços de Transporte</t>
  </si>
  <si>
    <t>14-Serviços de Comunic. Telec</t>
  </si>
  <si>
    <t>15-Outros Serviços e Outras Ativ</t>
  </si>
  <si>
    <t>16-Assoc. e Entid Filantrópicas</t>
  </si>
  <si>
    <t>17-Templos Religiosos</t>
  </si>
  <si>
    <t>18-Administração Condominial</t>
  </si>
  <si>
    <t>19-Iluminação em rodovias</t>
  </si>
  <si>
    <t>20-Monitoramento de Transito</t>
  </si>
  <si>
    <t>21-Hospitais</t>
  </si>
  <si>
    <t>22-Entidades Benef. Educacionais</t>
  </si>
  <si>
    <t>23-Agropecuária Rural</t>
  </si>
  <si>
    <t>24-Agroindustrial</t>
  </si>
  <si>
    <t>25-Serviço Público Irrig. Rural</t>
  </si>
  <si>
    <t>26-Agropecuária Urbana</t>
  </si>
  <si>
    <t>27-Aquicultura</t>
  </si>
  <si>
    <t>28-Residencial rural</t>
  </si>
  <si>
    <t>29-Escola Agrotécnica</t>
  </si>
  <si>
    <t>30-Irrig. Noturna SUDENE/IDENE</t>
  </si>
  <si>
    <t>31-Serv Publ Irrig SUDENE/IDENE</t>
  </si>
  <si>
    <t>32-Irrig. Noturno SUDENE</t>
  </si>
  <si>
    <t>33-Serv Publ Irrig Noturna SUDENE</t>
  </si>
  <si>
    <t>34-Irrig. Noturna D. Regiões</t>
  </si>
  <si>
    <t>35-Serv Publ Irrig Noturna D. Reg</t>
  </si>
  <si>
    <t>36-Irrigante Noturno IDENE</t>
  </si>
  <si>
    <t>37-Serv. Publ. Ir. Noturna IDENE</t>
  </si>
  <si>
    <t>38-Res Rural Fotovoltáico</t>
  </si>
  <si>
    <t>39-Poder Publico Federal</t>
  </si>
  <si>
    <t>40-Poder Publico Estadual</t>
  </si>
  <si>
    <t>41-Poder Publico Municipal</t>
  </si>
  <si>
    <t>42-Poder Publico Fed Fotovoltaico</t>
  </si>
  <si>
    <t>43-Poder Publico Est Fotovoltaico</t>
  </si>
  <si>
    <t>44-Poder Publico Mun Fotovoltaico</t>
  </si>
  <si>
    <t>45-Iluminação Pública B4a</t>
  </si>
  <si>
    <t>46-Iluminação Pública B4b</t>
  </si>
  <si>
    <t>47-Água Esgoto e Saneamento</t>
  </si>
  <si>
    <t>48-Tração Elétrica</t>
  </si>
  <si>
    <t>49-Consumo Próprio -Distribuidora</t>
  </si>
  <si>
    <t>50-Estação de recarga de veículos</t>
  </si>
  <si>
    <t>51-Suprim. Outras Concession.</t>
  </si>
  <si>
    <t>TABELA 3 - DIMENSIONAMENTO PARA UNIDADES CONSUMIDORAS URBANAS OU RURAIS ATENDIDAS POR REDES DE DISTRIBUIÇÃO
PRIMÁRIAS MONOFÁSICAS LOCALIZADAS EM VIA PÚBLICA (120/240V) – LIGAÇÕES DE BAIXA TENSÃO A 2 E 3 FIOS</t>
  </si>
  <si>
    <t>Deseja escolher uma data de Vencimento da Fatura:*</t>
  </si>
  <si>
    <t>DATA</t>
  </si>
  <si>
    <t>Para:*</t>
  </si>
  <si>
    <t xml:space="preserve"> De:*</t>
  </si>
  <si>
    <t>O padrão está pronto para ser ligado?*</t>
  </si>
  <si>
    <t>"Você deve solicitar seu pedido de vistoria e ligação em até 120 dias após a conclusão das etapas do orçamento de conexão."</t>
  </si>
  <si>
    <r>
      <t xml:space="preserve">• O formulário deverá ser preenchido e assinado em nome do proprietário ou do representante legal. A assinatura é obrigatória apenas para as solicitações realizadas </t>
    </r>
    <r>
      <rPr>
        <b/>
        <u/>
        <sz val="12"/>
        <color theme="1"/>
        <rFont val="Calibri"/>
        <family val="2"/>
      </rPr>
      <t>presencialmente</t>
    </r>
    <r>
      <rPr>
        <sz val="12"/>
        <color theme="1"/>
        <rFont val="Calibri"/>
        <family val="2"/>
      </rPr>
      <t xml:space="preserve"> nas agências ou postos de atendimento;</t>
    </r>
  </si>
  <si>
    <t>• Deverão ser apresentados, no ato da solicitação, documentos originais do titular pessoa física (documento oficial com foto e CPF) e, em caso de pessoa jurídica, os documentos relativos à sua constituição, ao seu registro e do(s) seus(s) representante(s) legal(is);</t>
  </si>
  <si>
    <t>• Orientações adicionais poderão ser obtidas no Cemig Atende Web</t>
  </si>
  <si>
    <t>Orientações para preenchimento do item 4 ( Relação de Cargas Instaladas (equipamentos elétricos em condições de serem ligados) de domicílios ou edificações habitáveis sujeitas a serem inspecionadas pela CEMIG D)</t>
  </si>
  <si>
    <t>Preencha, individualmente, os campos da unidade consumidora(caixas), de acordo com o tipo de solicitação desejada: 
Conexão Nova, Alteração de Carga ou Caixa Existente sem Alteração:</t>
  </si>
  <si>
    <t xml:space="preserve">a) Para Conexão Nova, o número predial, a atividade principal da unidade consumidora (Residencial, Comercial, Industrial ou Rural) e o Ramo de Atividade (caso não seja residencial). Quando aplicável, informar também o complemento da caixa (ex: Cond, Lj1, Casa 1, Apto 101 etc.);
Obs:No preenchimento digital a própria planilha já calcula e dimensiona o disjuntor automaticamente baseando-se nas cargas informadas . </t>
  </si>
  <si>
    <r>
      <t>c)</t>
    </r>
    <r>
      <rPr>
        <sz val="12"/>
        <color theme="1"/>
        <rFont val="Calibri"/>
        <family val="2"/>
      </rPr>
      <t xml:space="preserve"> Para </t>
    </r>
    <r>
      <rPr>
        <b/>
        <sz val="12"/>
        <color theme="1"/>
        <rFont val="Calibri"/>
        <family val="2"/>
      </rPr>
      <t>Alteração de Carga</t>
    </r>
    <r>
      <rPr>
        <sz val="12"/>
        <color theme="1"/>
        <rFont val="Calibri"/>
        <family val="2"/>
      </rPr>
      <t>, informar a carga total atual da unidade consumidora (em kW) e, caso a carga atual seja superior a 50kW, informar também a demanda atual;</t>
    </r>
    <r>
      <rPr>
        <b/>
        <sz val="12"/>
        <color theme="1"/>
        <rFont val="Calibri"/>
        <family val="2"/>
      </rPr>
      <t xml:space="preserve">
Obs:No preenchimento digital a própria planilha já preenche o disjuntor automaticamente baseando-se nas cargas informadas durante o preenchimento. </t>
    </r>
  </si>
  <si>
    <t>b) Para opção Alteração de Carga ou Caixa existente sem Alteração de Carga, informar o número da instalação, o número do medidor ou o número da caixa. Para o disjuntor preencher conforme exemplos abaixo:</t>
  </si>
  <si>
    <r>
      <t xml:space="preserve">d) </t>
    </r>
    <r>
      <rPr>
        <sz val="12"/>
        <color theme="1"/>
        <rFont val="Calibri"/>
        <family val="2"/>
      </rPr>
      <t xml:space="preserve">Para </t>
    </r>
    <r>
      <rPr>
        <b/>
        <sz val="12"/>
        <color theme="1"/>
        <rFont val="Calibri"/>
        <family val="2"/>
      </rPr>
      <t>Alteração de Carga ou Caixa existente sem Alteração de Carga</t>
    </r>
    <r>
      <rPr>
        <sz val="12"/>
        <color theme="1"/>
        <rFont val="Calibri"/>
        <family val="2"/>
      </rPr>
      <t>, informar o novo ramo de atividade e a alteração de complemento (ex: de CASA para LOJA),</t>
    </r>
    <r>
      <rPr>
        <sz val="12"/>
        <color theme="1"/>
        <rFont val="Calibri (Body)"/>
      </rPr>
      <t xml:space="preserve"> </t>
    </r>
    <r>
      <rPr>
        <b/>
        <u/>
        <sz val="12"/>
        <color theme="1"/>
        <rFont val="Calibri (Body)"/>
      </rPr>
      <t>somente se houver alteração;</t>
    </r>
  </si>
  <si>
    <t>f) Conforme o Art. 91 da REN1000/21 da Aneel, as notas de vistoria e instalação da medição passarão a ser geradas automaticamente no primeiro dia útil subsequente à liberação de carga ou conclusão da obra. Diante disso, a primeira caixa relacionada no campo Unidade Consumidora 1 será a caixa a ser energizada no final do processo de conexão. A mesma regra poderá ser aplicada para alteração de carga com mudança de local.</t>
  </si>
  <si>
    <t>g) Seguem link para acesso aos formulários de clientes irrigantes e formulário de partida de motores</t>
  </si>
  <si>
    <t>• Solicitamos sempre informar as coordenadas do local a ser atendido. Apesar de não serem obrigatórias, são de extrema importância para localização da propriedade, agilizando o seu atendimento e evitando possíveis reprovas da solicitação.</t>
  </si>
  <si>
    <t>• Obrigatório anexar ao formulário um documento que comprove a propriedade ou posse do local a ser atendido (poderão ser anexadas ao formulário fotografias do local a ser atendido). Para unidade consumidora localizada em área urbana, também deverá ser anexado documento que comprove a regularidade do imóvel ( Exemplos: IPTU,Documento que comprove a regularização da localização Certidão de número,Habite-se, Declaração emitido pela Prefeitura Municipal,Alvará de Construção,Alvará de Licença de Localização,Registro de Imóvel,Escritura pública)</t>
  </si>
  <si>
    <t>• Conforme regulação vigente que trata da representação, o responsável técnico deverá apresentar procuração (pessoa física ou pessoa jurídica) para solicitações em nome de terceiros.</t>
  </si>
  <si>
    <t>• O padrão deverá ser instalado dentro da propriedade</t>
  </si>
  <si>
    <t>• Orientações adicionais poderão ser obtidas no Cemig Atende Web (https://www.cemig.com.br)</t>
  </si>
  <si>
    <t xml:space="preserve">• Conforme regulação da Aneel, as notas de vistoria e instalação da medição passarão a ser geradas automaticamente no primeiro dia útil subsequente à liberação de carga ou conclusão da obra. </t>
  </si>
  <si>
    <t>Caixa de Nº(complemento):*</t>
  </si>
  <si>
    <t>Numero de instalação do vizinho mais próximo:</t>
  </si>
  <si>
    <t>a) Para Conexão Nova, o número predial, a atividade principal da unidade consumidora (Residencial, Comercial, Industrial ou Rural) e o Ramo de Atividade (caso não seja residencial). Quando aplicável, informar também o complemento da caixa (ex: Cond, Lj1, Casa 1, Apto 101 etc.);</t>
  </si>
  <si>
    <t>b) Para opção Alteração de Carga ou Caixa existente sem Alteração de Carga, informar o número da instalação, o número do medidor ou o número da caixa (complemento). Para o disjuntor preencher conforme exemplos abaixo:</t>
  </si>
  <si>
    <t>Segue link para acesso aos formulários de clientes irrigantes e formulário de partida de motores para os casos de necessidade do preenchimento:</t>
  </si>
  <si>
    <t>Use a lista abaixo para informar ar-condicionados, caso necessário.</t>
  </si>
  <si>
    <r>
      <t xml:space="preserve">• O formulário deverá ser preenchido e assinado em nome do proprietário ou do representante legal. A assinatura é obrigatória apenas para as solicitações realizadas </t>
    </r>
    <r>
      <rPr>
        <b/>
        <u/>
        <sz val="11"/>
        <color theme="1"/>
        <rFont val="Calibri"/>
        <family val="2"/>
      </rPr>
      <t>presencialmente</t>
    </r>
    <r>
      <rPr>
        <b/>
        <sz val="11"/>
        <color theme="1"/>
        <rFont val="Calibri"/>
        <family val="2"/>
      </rPr>
      <t xml:space="preserve"> nas agências ou postos de atendimento;</t>
    </r>
  </si>
  <si>
    <r>
      <t>c)</t>
    </r>
    <r>
      <rPr>
        <sz val="11"/>
        <color theme="1"/>
        <rFont val="Calibri"/>
        <family val="2"/>
      </rPr>
      <t xml:space="preserve"> Para </t>
    </r>
    <r>
      <rPr>
        <b/>
        <sz val="11"/>
        <color theme="1"/>
        <rFont val="Calibri"/>
        <family val="2"/>
      </rPr>
      <t>Alteração de Carga</t>
    </r>
    <r>
      <rPr>
        <sz val="11"/>
        <color theme="1"/>
        <rFont val="Calibri"/>
        <family val="2"/>
      </rPr>
      <t>, informar a carga total atual da unidade consumidora (em kW) e, caso a carga atual seja superior a 50kW, informar também a demanda atual;</t>
    </r>
  </si>
  <si>
    <r>
      <t xml:space="preserve">d) </t>
    </r>
    <r>
      <rPr>
        <sz val="11"/>
        <color theme="1"/>
        <rFont val="Calibri"/>
        <family val="2"/>
      </rPr>
      <t xml:space="preserve">Para </t>
    </r>
    <r>
      <rPr>
        <b/>
        <sz val="11"/>
        <color theme="1"/>
        <rFont val="Calibri"/>
        <family val="2"/>
      </rPr>
      <t>Alteração de Carga ou Caixa existente sem Alteração de Carga</t>
    </r>
    <r>
      <rPr>
        <sz val="11"/>
        <color theme="1"/>
        <rFont val="Calibri"/>
        <family val="2"/>
      </rPr>
      <t>, informar o novo ramo de atividade e a alteração de complemento (ex: de CASA para LOJA),</t>
    </r>
    <r>
      <rPr>
        <sz val="11"/>
        <color theme="1"/>
        <rFont val="Calibri (Body)"/>
      </rPr>
      <t xml:space="preserve"> </t>
    </r>
    <r>
      <rPr>
        <b/>
        <u/>
        <sz val="11"/>
        <color theme="1"/>
        <rFont val="Calibri (Body)"/>
      </rPr>
      <t>somente se houver alteração;</t>
    </r>
  </si>
  <si>
    <t>Orientações para preenchimento do item 5 ( Relação de Cargas Instaladas (equipamentos elétricos em condições de serem ligados) de domicílios ou edificações habitáveis sujeitas a serem inspecionadas pela CEMIG D)</t>
  </si>
  <si>
    <t xml:space="preserve">b) Para opção Alteração de Carga ou Caixa existente sem Alteração de Carga, informar o número da instalação, o número do medidor ou o número da caixa (complemento). Para o disjuntor preencher conforme exemplos abaixo:
Obs: Para o preenchimento digital a própria planilha já calcula e dimensiona o disjuntor automaticamente baseando-se nas cargas informadas . </t>
  </si>
  <si>
    <t>e) Se na solicitação houver alguma unidade consumidora com Geração Distribuída já conectada, é dispensado o pedido do Parecer de Acesso somente se não houver alteração na potência instalada da geração, desde que esta informação esteja explícita no campo “Observações” deste formulário (item 7).</t>
  </si>
  <si>
    <r>
      <t xml:space="preserve">e) </t>
    </r>
    <r>
      <rPr>
        <sz val="11"/>
        <color theme="1"/>
        <rFont val="Calibri"/>
        <family val="2"/>
      </rPr>
      <t xml:space="preserve">Se na solicitação houver alguma unidade consumidora com Geração Distribuída já conectada, é dispensado o pedido do Parecer de Acesso somente se não houver alteração na potência instalada da geração, </t>
    </r>
    <r>
      <rPr>
        <b/>
        <sz val="11"/>
        <color theme="1"/>
        <rFont val="Calibri"/>
        <family val="2"/>
      </rPr>
      <t>desde que esta informação esteja explícita no campo “Observações” deste formulário (item 7).</t>
    </r>
  </si>
  <si>
    <t>1500W</t>
  </si>
  <si>
    <t>2500W</t>
  </si>
  <si>
    <t>4000W</t>
  </si>
  <si>
    <t>6000W</t>
  </si>
  <si>
    <t>1000W</t>
  </si>
  <si>
    <t>600W</t>
  </si>
  <si>
    <t>500W</t>
  </si>
  <si>
    <t>6600W</t>
  </si>
  <si>
    <t>100W</t>
  </si>
  <si>
    <t>1200W</t>
  </si>
  <si>
    <t>4400W</t>
  </si>
  <si>
    <t>6500W</t>
  </si>
  <si>
    <t>300W</t>
  </si>
  <si>
    <t>200W</t>
  </si>
  <si>
    <t>150W</t>
  </si>
  <si>
    <t>90W</t>
  </si>
  <si>
    <t>2100W</t>
  </si>
  <si>
    <t>2700W</t>
  </si>
  <si>
    <t>750W</t>
  </si>
  <si>
    <t>4500W</t>
  </si>
  <si>
    <t>400W</t>
  </si>
  <si>
    <t>250W</t>
  </si>
  <si>
    <t>900W</t>
  </si>
  <si>
    <t>20W</t>
  </si>
  <si>
    <t>40W</t>
  </si>
  <si>
    <t>3500W</t>
  </si>
  <si>
    <t>2000W</t>
  </si>
  <si>
    <t>12100W</t>
  </si>
  <si>
    <t>640W</t>
  </si>
  <si>
    <t>12000W</t>
  </si>
  <si>
    <t>50W</t>
  </si>
  <si>
    <t>1250W</t>
  </si>
  <si>
    <t>700W</t>
  </si>
  <si>
    <t>5000W</t>
  </si>
  <si>
    <t>1100W</t>
  </si>
  <si>
    <t>70W</t>
  </si>
  <si>
    <t>10W</t>
  </si>
  <si>
    <t>Como deseja receber a correspondência?
(Marcar com X qual opção deseja)</t>
  </si>
  <si>
    <t>Caso opção for email, preenchê-lo:</t>
  </si>
  <si>
    <t>• Conforme regulação vigente, o responsável técnico deverá apresentar procuração (pessoa física ou pessoa jurídica) para solicitações em nome de terceiros.</t>
  </si>
  <si>
    <r>
      <t>c)</t>
    </r>
    <r>
      <rPr>
        <sz val="11"/>
        <color theme="1"/>
        <rFont val="Calibri"/>
        <family val="2"/>
      </rPr>
      <t xml:space="preserve"> Para </t>
    </r>
    <r>
      <rPr>
        <b/>
        <sz val="11"/>
        <color theme="1"/>
        <rFont val="Calibri"/>
        <family val="2"/>
      </rPr>
      <t>Alteração de Carga</t>
    </r>
    <r>
      <rPr>
        <sz val="11"/>
        <color theme="1"/>
        <rFont val="Calibri"/>
        <family val="2"/>
      </rPr>
      <t>, informar a carga total atual da unidade consumidora (em kW)</t>
    </r>
  </si>
  <si>
    <t>Preencher as tabelas de cargas abaixo indicando a quantidade de equipamentos existentes ( O cálculo da carga instalada total em kw e a demanda em kva será feito automaticamente)</t>
  </si>
  <si>
    <t>Preencher as tabelas de cargas abaixo indicando a quantidade de equipamentos existentes ( O cálculo da carga instalada total em kw e a demanda em kva será feito automaticamente)*</t>
  </si>
  <si>
    <t>item 7</t>
  </si>
  <si>
    <t>Soma Total das Cargas Instaladas:</t>
  </si>
  <si>
    <t>TABELA 4 - DIMENSIONAMENTO DA ENTRADA DE EDIFICAÇÕES E UNIDADES CONSUMIDORAS URBANAS OU RURAIS
ATENDIDAS POR REDES DE DISTRIBUIÇÃO SECUNDÁRIAS TRIFÁSICAS (127/220V)</t>
  </si>
  <si>
    <t>D)   PROTEÇÕES REDE SECUNDÁRIAS TRIFÁSICAS</t>
  </si>
  <si>
    <t>E)   PROTEÇÕES REDE PRIMÁRIAS MONOFÁSICAS</t>
  </si>
  <si>
    <t>Somatório de cargas instaladas não especiais:</t>
  </si>
  <si>
    <t xml:space="preserve">Quantidade de caixas:*
</t>
  </si>
  <si>
    <t xml:space="preserve">Localização Geográfica da propriedade:*
</t>
  </si>
  <si>
    <t>(Marcar qual o  tipo de localização geográfica da solicitação e quantas caixas no local)</t>
  </si>
  <si>
    <t>Soma Total das Cargas Instaladas ( Deverá ser somado as cargas não especiais,cargas adicionais , ar-condicionados e cargas especiais (motores)):</t>
  </si>
  <si>
    <t>"O pedido de vistoria e ligação será disparado automaticamente após conclusão das etapas do orçamento de conexão para unidade consumidora 1."</t>
  </si>
  <si>
    <t xml:space="preserve">f) A nota de vistoria/conexão passará a ser gerada automaticamente no primeiro dia útil subsequente à liberação de carga ou conclusão da obra para a unidade consumidora 1. Para as demais caixas, as solicitações deverão ser feitas individualmente.
 </t>
  </si>
  <si>
    <t xml:space="preserve">• Conforme regulação da Aneel, a nota de vistoria/conexão passará a ser gerada automaticamente no primeiro dia útil subsequente à liberação de carga ou conclusão da obra para a primeira unidade consumidora relacionada no formulário. </t>
  </si>
  <si>
    <t>Processos Especiais de Expansão e Manutenção de Média e Baixa Tensão – PE/EM - Revisão 1 - 24/02/2025</t>
  </si>
  <si>
    <t>Obs: O cálculo da carga instalada total em kw, a demanda em kva e o preenchimento do disjuntor será feito automaticamente;</t>
  </si>
  <si>
    <t>Obs: O cálculo da carga instalada total em kw, a demanda em kva e o preenchimento do disjuntor futuro será feito automaticamente(o usuário deverá somente selecioná-lo);</t>
  </si>
  <si>
    <t>c) Para Alteração de Carga,o cálculo da carga instalada total em kw, a demanda em kva e o preenchimento do disjuntor futuro será feito automaticamente</t>
  </si>
  <si>
    <r>
      <t>d) Para Alteração de Carga ou Caixa existente sem Alteração de Carga, informar o novo ramo de atividade e a alteração de complemento (ex: de CASA para LOJA),</t>
    </r>
    <r>
      <rPr>
        <b/>
        <sz val="11"/>
        <color theme="1"/>
        <rFont val="Calibri (Body)"/>
      </rPr>
      <t xml:space="preserve"> </t>
    </r>
    <r>
      <rPr>
        <b/>
        <u/>
        <sz val="11"/>
        <color theme="1"/>
        <rFont val="Calibri (Body)"/>
      </rPr>
      <t>somente se houver alteração;</t>
    </r>
  </si>
  <si>
    <t xml:space="preserve">Para os casos de conexão com GRID ZERO é necessário protocolar solicitação como um pedido de Geração distribuída.Verificar no site da CEMIG &gt;&gt; Cemig Atende &gt;&gt; Geração Distribuída &gt;&gt; Manual de Solicitação de Grid Zero (GD sem injeção):
</t>
  </si>
  <si>
    <t>https://www.cemig.com.br/mini-e-microgeracao-distribuida/</t>
  </si>
  <si>
    <t>7. Observações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</si>
</sst>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&quot;(&quot;##&quot;) &quot;#####&quot;-&quot;####"/>
    <numFmt numFmtId="165" formatCode="0#"/>
    <numFmt numFmtId="166" formatCode="\ \ 0\ &quot;kVA&quot;"/>
    <numFmt numFmtId="167" formatCode="0\ &quot;A&quot;"/>
    <numFmt numFmtId="168" formatCode="General\ &quot;W&quot;"/>
    <numFmt numFmtId="169" formatCode="0.0\ &quot;kW&quot;"/>
    <numFmt numFmtId="170" formatCode="0\ &quot;kVA&quot;"/>
    <numFmt numFmtId="171" formatCode="General\ &quot;kW&quot;;#\ &quot;kW&quot;;;@\ &quot;kW&quot;"/>
    <numFmt numFmtId="172" formatCode="0.0000"/>
    <numFmt numFmtId="173" formatCode="0.0\ &quot;BTU&quot;"/>
    <numFmt numFmtId="174" formatCode="0\ &quot;BTU&quot;"/>
    <numFmt numFmtId="175" formatCode="General\ &quot;VA&quot;"/>
    <numFmt numFmtId="176" formatCode="General\ &quot;UNIDADES&quot;"/>
    <numFmt numFmtId="177" formatCode="0.0\ &quot;W&quot;"/>
    <numFmt numFmtId="178" formatCode="0.0\ &quot;VA&quot;"/>
    <numFmt numFmtId="179" formatCode="0.0\ &quot;kVA&quot;"/>
    <numFmt numFmtId="180" formatCode="#,##0.000"/>
    <numFmt numFmtId="181" formatCode="0.000"/>
    <numFmt numFmtId="182" formatCode="0\º"/>
  </numFmts>
  <fonts count="10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rgb="FF221F1F"/>
      <name val="Times New Roman"/>
      <family val="1"/>
    </font>
    <font>
      <b/>
      <sz val="10"/>
      <color rgb="FF221F1F"/>
      <name val="Times New Roman"/>
      <family val="1"/>
    </font>
    <font>
      <b/>
      <sz val="11"/>
      <color rgb="FF221F1F"/>
      <name val="Times New Roman"/>
      <family val="1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221F1F"/>
      <name val="Times New Roman"/>
      <family val="1"/>
    </font>
    <font>
      <sz val="10"/>
      <color rgb="FF000000"/>
      <name val="Calibri"/>
      <family val="2"/>
      <scheme val="minor"/>
    </font>
    <font>
      <sz val="11"/>
      <color rgb="FF221F1F"/>
      <name val="Times New Roman"/>
      <family val="1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b/>
      <sz val="14"/>
      <color theme="1"/>
      <name val="Times New Roman"/>
      <family val="1"/>
    </font>
    <font>
      <b/>
      <u/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4"/>
      <color rgb="FF000000"/>
      <name val="Times New Roman"/>
      <family val="1"/>
    </font>
    <font>
      <sz val="14"/>
      <color theme="0"/>
      <name val="Calibri"/>
      <family val="2"/>
      <scheme val="minor"/>
    </font>
    <font>
      <b/>
      <sz val="14"/>
      <color theme="0"/>
      <name val="Times New Roman"/>
      <family val="1"/>
    </font>
    <font>
      <sz val="14"/>
      <color theme="0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</font>
    <font>
      <sz val="12"/>
      <color theme="1"/>
      <name val="Calibri (Body)"/>
    </font>
    <font>
      <b/>
      <u/>
      <sz val="12"/>
      <color theme="1"/>
      <name val="Calibri (Body)"/>
    </font>
    <font>
      <sz val="11"/>
      <color theme="1"/>
      <name val="Calibri"/>
      <family val="2"/>
    </font>
    <font>
      <sz val="12"/>
      <color theme="0" tint="-0.14999847407452621"/>
      <name val="Calibri"/>
      <family val="2"/>
    </font>
    <font>
      <b/>
      <sz val="9"/>
      <color theme="1"/>
      <name val="Calibri"/>
      <family val="2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8"/>
      <color rgb="FF000000"/>
      <name val="Tahoma"/>
      <family val="2"/>
    </font>
    <font>
      <sz val="12"/>
      <color rgb="FFFF0000"/>
      <name val="Calibri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color indexed="43"/>
      <name val="Arial"/>
      <family val="2"/>
    </font>
    <font>
      <b/>
      <sz val="10"/>
      <color indexed="10"/>
      <name val="Arial"/>
      <family val="2"/>
    </font>
    <font>
      <sz val="10"/>
      <name val="Symbol"/>
      <family val="1"/>
      <charset val="2"/>
    </font>
    <font>
      <b/>
      <sz val="10"/>
      <color indexed="43"/>
      <name val="Arial"/>
      <family val="2"/>
    </font>
    <font>
      <sz val="10"/>
      <color indexed="43"/>
      <name val="Arial"/>
      <family val="2"/>
    </font>
    <font>
      <sz val="8"/>
      <name val="Arial"/>
      <family val="2"/>
    </font>
    <font>
      <vertAlign val="subscript"/>
      <sz val="8"/>
      <name val="Arial"/>
      <family val="2"/>
    </font>
    <font>
      <b/>
      <sz val="10"/>
      <color theme="1"/>
      <name val="Calibri"/>
      <family val="2"/>
    </font>
    <font>
      <sz val="10"/>
      <color theme="0" tint="-0.14999847407452621"/>
      <name val="Calibri"/>
      <family val="2"/>
    </font>
    <font>
      <u/>
      <sz val="10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sz val="8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</font>
    <font>
      <sz val="10"/>
      <name val="Calibri"/>
      <family val="2"/>
    </font>
    <font>
      <b/>
      <u/>
      <sz val="16"/>
      <color theme="0"/>
      <name val="Calibri"/>
      <family val="2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4"/>
      <name val="Calibri"/>
      <family val="2"/>
    </font>
    <font>
      <sz val="11"/>
      <color theme="1"/>
      <name val="Calibri (Body)"/>
    </font>
    <font>
      <b/>
      <u/>
      <sz val="11"/>
      <color theme="1"/>
      <name val="Calibri (Body)"/>
    </font>
    <font>
      <b/>
      <sz val="11"/>
      <color theme="4"/>
      <name val="Calibri"/>
      <family val="2"/>
    </font>
    <font>
      <b/>
      <sz val="11"/>
      <color rgb="FF0070C0"/>
      <name val="Calibri"/>
      <family val="2"/>
    </font>
    <font>
      <b/>
      <sz val="12"/>
      <name val="Calibri"/>
      <family val="2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theme="1"/>
      <name val="Calibri (Body)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rgb="FF0048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2EFD9"/>
        <bgColor rgb="FFE2EFD9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rgb="FF6BB57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6600"/>
        <bgColor rgb="FF6BB577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rgb="FF6BB577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indexed="16"/>
        <bgColor indexed="64"/>
      </patternFill>
    </fill>
    <fill>
      <patternFill patternType="solid">
        <fgColor rgb="FFFF0000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6600"/>
        <bgColor rgb="FFD8D8D8"/>
      </patternFill>
    </fill>
  </fills>
  <borders count="12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rgb="FF221F1F"/>
      </left>
      <right style="medium">
        <color rgb="FF221F1F"/>
      </right>
      <top/>
      <bottom style="medium">
        <color rgb="FF221F1F"/>
      </bottom>
      <diagonal/>
    </border>
    <border>
      <left/>
      <right style="thick">
        <color rgb="FF221F1F"/>
      </right>
      <top/>
      <bottom style="medium">
        <color rgb="FF221F1F"/>
      </bottom>
      <diagonal/>
    </border>
    <border>
      <left style="thick">
        <color rgb="FF221F1F"/>
      </left>
      <right style="medium">
        <color rgb="FF221F1F"/>
      </right>
      <top/>
      <bottom style="thick">
        <color rgb="FF221F1F"/>
      </bottom>
      <diagonal/>
    </border>
    <border>
      <left/>
      <right style="thick">
        <color rgb="FF221F1F"/>
      </right>
      <top/>
      <bottom style="thick">
        <color rgb="FF221F1F"/>
      </bottom>
      <diagonal/>
    </border>
    <border>
      <left style="thick">
        <color rgb="FF221F1F"/>
      </left>
      <right style="medium">
        <color rgb="FF221F1F"/>
      </right>
      <top style="medium">
        <color rgb="FF221F1F"/>
      </top>
      <bottom style="medium">
        <color rgb="FF221F1F"/>
      </bottom>
      <diagonal/>
    </border>
    <border>
      <left/>
      <right style="thick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7"/>
      </left>
      <right/>
      <top style="medium">
        <color indexed="57"/>
      </top>
      <bottom style="thin">
        <color indexed="57"/>
      </bottom>
      <diagonal/>
    </border>
    <border>
      <left/>
      <right style="medium">
        <color indexed="57"/>
      </right>
      <top style="medium">
        <color indexed="57"/>
      </top>
      <bottom style="thin">
        <color indexed="57"/>
      </bottom>
      <diagonal/>
    </border>
    <border>
      <left style="medium">
        <color indexed="57"/>
      </left>
      <right/>
      <top/>
      <bottom/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thin">
        <color indexed="57"/>
      </bottom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medium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medium">
        <color indexed="5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theme="1"/>
      </bottom>
      <diagonal/>
    </border>
  </borders>
  <cellStyleXfs count="4">
    <xf numFmtId="0" fontId="0" fillId="0" borderId="0"/>
    <xf numFmtId="0" fontId="21" fillId="0" borderId="0"/>
    <xf numFmtId="0" fontId="21" fillId="0" borderId="0"/>
    <xf numFmtId="0" fontId="67" fillId="0" borderId="0" applyNumberFormat="0" applyFill="0" applyBorder="0" applyAlignment="0" applyProtection="0"/>
  </cellStyleXfs>
  <cellXfs count="1752">
    <xf numFmtId="0" fontId="0" fillId="0" borderId="0" xfId="0"/>
    <xf numFmtId="0" fontId="3" fillId="0" borderId="0" xfId="0" applyFont="1"/>
    <xf numFmtId="0" fontId="3" fillId="3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8" fillId="7" borderId="14" xfId="0" applyFont="1" applyFill="1" applyBorder="1" applyAlignment="1">
      <alignment horizontal="center" vertical="center" wrapText="1"/>
    </xf>
    <xf numFmtId="0" fontId="1" fillId="7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10" fillId="7" borderId="14" xfId="0" applyFont="1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/>
    </xf>
    <xf numFmtId="0" fontId="0" fillId="0" borderId="14" xfId="0" applyBorder="1"/>
    <xf numFmtId="0" fontId="7" fillId="7" borderId="17" xfId="0" applyFont="1" applyFill="1" applyBorder="1" applyAlignment="1">
      <alignment horizontal="center" vertical="center" wrapText="1"/>
    </xf>
    <xf numFmtId="0" fontId="13" fillId="7" borderId="17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49" fontId="15" fillId="0" borderId="17" xfId="0" quotePrefix="1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2" fontId="15" fillId="0" borderId="17" xfId="0" applyNumberFormat="1" applyFont="1" applyBorder="1" applyAlignment="1">
      <alignment horizontal="center" vertical="center" wrapText="1"/>
    </xf>
    <xf numFmtId="49" fontId="15" fillId="0" borderId="12" xfId="0" quotePrefix="1" applyNumberFormat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2" fontId="15" fillId="0" borderId="12" xfId="0" applyNumberFormat="1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right" vertical="center" wrapText="1"/>
    </xf>
    <xf numFmtId="49" fontId="15" fillId="0" borderId="12" xfId="0" quotePrefix="1" applyNumberFormat="1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2" fontId="15" fillId="0" borderId="12" xfId="0" applyNumberFormat="1" applyFont="1" applyBorder="1" applyAlignment="1">
      <alignment horizontal="left" vertical="center" wrapText="1" indent="2"/>
    </xf>
    <xf numFmtId="2" fontId="17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right" vertical="center" wrapText="1"/>
    </xf>
    <xf numFmtId="49" fontId="15" fillId="0" borderId="0" xfId="0" applyNumberFormat="1" applyFont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vertical="center" wrapText="1"/>
    </xf>
    <xf numFmtId="0" fontId="16" fillId="0" borderId="21" xfId="0" applyFont="1" applyBorder="1" applyAlignment="1">
      <alignment vertical="center" wrapText="1"/>
    </xf>
    <xf numFmtId="0" fontId="16" fillId="0" borderId="23" xfId="0" applyFont="1" applyBorder="1" applyAlignment="1">
      <alignment vertical="center" wrapText="1"/>
    </xf>
    <xf numFmtId="1" fontId="18" fillId="8" borderId="14" xfId="0" applyNumberFormat="1" applyFont="1" applyFill="1" applyBorder="1" applyAlignment="1">
      <alignment horizontal="center" vertical="center" shrinkToFit="1"/>
    </xf>
    <xf numFmtId="0" fontId="19" fillId="8" borderId="14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19" fillId="8" borderId="26" xfId="0" applyFont="1" applyFill="1" applyBorder="1" applyAlignment="1">
      <alignment horizontal="center" vertical="center" wrapText="1"/>
    </xf>
    <xf numFmtId="0" fontId="19" fillId="8" borderId="27" xfId="0" applyFont="1" applyFill="1" applyBorder="1" applyAlignment="1">
      <alignment horizontal="center" vertical="center" wrapText="1"/>
    </xf>
    <xf numFmtId="0" fontId="1" fillId="9" borderId="14" xfId="0" applyFont="1" applyFill="1" applyBorder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left" vertical="center"/>
    </xf>
    <xf numFmtId="0" fontId="19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shrinkToFi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1" fillId="0" borderId="0" xfId="0" applyFont="1"/>
    <xf numFmtId="0" fontId="21" fillId="0" borderId="15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1" fontId="18" fillId="5" borderId="0" xfId="0" applyNumberFormat="1" applyFont="1" applyFill="1" applyAlignment="1">
      <alignment horizontal="center" vertical="center" shrinkToFit="1"/>
    </xf>
    <xf numFmtId="0" fontId="19" fillId="0" borderId="14" xfId="0" applyFont="1" applyBorder="1" applyAlignment="1">
      <alignment horizontal="center" vertical="top"/>
    </xf>
    <xf numFmtId="0" fontId="19" fillId="0" borderId="14" xfId="0" applyFont="1" applyBorder="1" applyAlignment="1">
      <alignment horizontal="left" vertical="top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0" fillId="5" borderId="0" xfId="0" applyFill="1" applyAlignment="1">
      <alignment horizontal="center" vertical="center"/>
    </xf>
    <xf numFmtId="0" fontId="19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top"/>
    </xf>
    <xf numFmtId="0" fontId="0" fillId="5" borderId="0" xfId="0" applyFill="1" applyAlignment="1">
      <alignment horizontal="center" vertical="top"/>
    </xf>
    <xf numFmtId="0" fontId="0" fillId="0" borderId="0" xfId="0" applyAlignment="1">
      <alignment horizontal="center" vertical="top"/>
    </xf>
    <xf numFmtId="1" fontId="18" fillId="0" borderId="15" xfId="0" applyNumberFormat="1" applyFont="1" applyBorder="1" applyAlignment="1">
      <alignment horizontal="center" vertical="center" shrinkToFit="1"/>
    </xf>
    <xf numFmtId="0" fontId="0" fillId="0" borderId="15" xfId="0" applyBorder="1" applyAlignment="1">
      <alignment horizontal="left" vertical="top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left" vertical="top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5" fillId="0" borderId="9" xfId="0" applyFont="1" applyBorder="1" applyAlignment="1">
      <alignment horizontal="right"/>
    </xf>
    <xf numFmtId="1" fontId="3" fillId="0" borderId="1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1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5" xfId="0" applyFont="1" applyBorder="1" applyAlignment="1">
      <alignment horizontal="right"/>
    </xf>
    <xf numFmtId="0" fontId="3" fillId="0" borderId="5" xfId="0" applyFont="1" applyBorder="1"/>
    <xf numFmtId="0" fontId="5" fillId="0" borderId="0" xfId="0" applyFont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 applyAlignment="1">
      <alignment horizontal="right"/>
    </xf>
    <xf numFmtId="0" fontId="3" fillId="0" borderId="11" xfId="0" applyFont="1" applyBorder="1" applyAlignment="1">
      <alignment horizontal="center"/>
    </xf>
    <xf numFmtId="1" fontId="3" fillId="0" borderId="3" xfId="0" applyNumberFormat="1" applyFont="1" applyBorder="1" applyAlignment="1">
      <alignment horizontal="right"/>
    </xf>
    <xf numFmtId="1" fontId="3" fillId="0" borderId="5" xfId="0" applyNumberFormat="1" applyFont="1" applyBorder="1" applyAlignment="1">
      <alignment horizontal="right"/>
    </xf>
    <xf numFmtId="0" fontId="5" fillId="0" borderId="0" xfId="0" quotePrefix="1" applyFont="1" applyAlignment="1">
      <alignment horizontal="right"/>
    </xf>
    <xf numFmtId="0" fontId="5" fillId="7" borderId="27" xfId="0" applyFont="1" applyFill="1" applyBorder="1" applyAlignment="1">
      <alignment horizontal="center"/>
    </xf>
    <xf numFmtId="0" fontId="3" fillId="0" borderId="30" xfId="0" applyFont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5" fillId="10" borderId="16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11" borderId="0" xfId="0" applyFont="1" applyFill="1" applyAlignment="1">
      <alignment horizontal="left"/>
    </xf>
    <xf numFmtId="0" fontId="3" fillId="12" borderId="0" xfId="0" applyFont="1" applyFill="1" applyAlignment="1">
      <alignment horizontal="left"/>
    </xf>
    <xf numFmtId="0" fontId="3" fillId="0" borderId="34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3" fillId="0" borderId="36" xfId="0" applyFont="1" applyBorder="1"/>
    <xf numFmtId="0" fontId="0" fillId="0" borderId="36" xfId="0" applyBorder="1"/>
    <xf numFmtId="0" fontId="3" fillId="0" borderId="30" xfId="0" applyFont="1" applyBorder="1"/>
    <xf numFmtId="0" fontId="3" fillId="0" borderId="28" xfId="0" applyFont="1" applyBorder="1"/>
    <xf numFmtId="0" fontId="3" fillId="0" borderId="18" xfId="0" applyFont="1" applyBorder="1"/>
    <xf numFmtId="0" fontId="3" fillId="0" borderId="31" xfId="0" applyFont="1" applyBorder="1"/>
    <xf numFmtId="49" fontId="3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0" fontId="21" fillId="0" borderId="0" xfId="2"/>
    <xf numFmtId="0" fontId="25" fillId="0" borderId="0" xfId="2" applyFont="1" applyAlignment="1">
      <alignment horizontal="left" vertical="center" indent="2"/>
    </xf>
    <xf numFmtId="0" fontId="27" fillId="0" borderId="0" xfId="2" applyFont="1"/>
    <xf numFmtId="0" fontId="25" fillId="0" borderId="0" xfId="2" applyFont="1" applyAlignment="1">
      <alignment vertical="center"/>
    </xf>
    <xf numFmtId="49" fontId="29" fillId="0" borderId="0" xfId="2" applyNumberFormat="1" applyFont="1" applyAlignment="1">
      <alignment horizontal="center" vertical="center"/>
    </xf>
    <xf numFmtId="49" fontId="29" fillId="0" borderId="0" xfId="2" applyNumberFormat="1" applyFont="1" applyAlignment="1">
      <alignment horizontal="center" vertical="center" wrapText="1"/>
    </xf>
    <xf numFmtId="0" fontId="32" fillId="0" borderId="0" xfId="2" applyFont="1" applyAlignment="1">
      <alignment horizontal="center" vertical="center"/>
    </xf>
    <xf numFmtId="0" fontId="32" fillId="0" borderId="0" xfId="2" applyFont="1" applyAlignment="1">
      <alignment horizontal="center" vertical="center" wrapText="1"/>
    </xf>
    <xf numFmtId="49" fontId="18" fillId="0" borderId="12" xfId="0" quotePrefix="1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2" fontId="18" fillId="0" borderId="12" xfId="0" applyNumberFormat="1" applyFont="1" applyBorder="1" applyAlignment="1">
      <alignment horizontal="center" vertical="center" wrapText="1"/>
    </xf>
    <xf numFmtId="0" fontId="33" fillId="0" borderId="0" xfId="2" applyFont="1"/>
    <xf numFmtId="0" fontId="6" fillId="0" borderId="0" xfId="2" applyFont="1"/>
    <xf numFmtId="0" fontId="34" fillId="0" borderId="0" xfId="2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36" fillId="0" borderId="0" xfId="2" applyFont="1" applyAlignment="1">
      <alignment horizontal="left" vertical="center" indent="2"/>
    </xf>
    <xf numFmtId="0" fontId="29" fillId="0" borderId="0" xfId="2" applyFont="1" applyAlignment="1">
      <alignment horizontal="center" vertical="center"/>
    </xf>
    <xf numFmtId="0" fontId="3" fillId="5" borderId="0" xfId="0" applyFont="1" applyFill="1" applyAlignment="1">
      <alignment horizontal="left"/>
    </xf>
    <xf numFmtId="168" fontId="3" fillId="5" borderId="0" xfId="0" applyNumberFormat="1" applyFont="1" applyFill="1" applyAlignment="1">
      <alignment horizontal="right"/>
    </xf>
    <xf numFmtId="0" fontId="3" fillId="5" borderId="0" xfId="0" applyFont="1" applyFill="1"/>
    <xf numFmtId="0" fontId="3" fillId="16" borderId="29" xfId="0" applyFont="1" applyFill="1" applyBorder="1"/>
    <xf numFmtId="0" fontId="3" fillId="5" borderId="26" xfId="0" applyFont="1" applyFill="1" applyBorder="1" applyAlignment="1" applyProtection="1">
      <alignment vertical="center"/>
      <protection locked="0"/>
    </xf>
    <xf numFmtId="0" fontId="31" fillId="18" borderId="12" xfId="0" applyFont="1" applyFill="1" applyBorder="1" applyAlignment="1">
      <alignment horizontal="center" vertical="center" wrapText="1"/>
    </xf>
    <xf numFmtId="0" fontId="30" fillId="18" borderId="12" xfId="0" applyFont="1" applyFill="1" applyBorder="1" applyAlignment="1">
      <alignment horizontal="center" vertical="center" wrapText="1"/>
    </xf>
    <xf numFmtId="0" fontId="1" fillId="18" borderId="14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44" fillId="0" borderId="0" xfId="0" applyFont="1"/>
    <xf numFmtId="0" fontId="0" fillId="0" borderId="35" xfId="0" applyBorder="1"/>
    <xf numFmtId="0" fontId="0" fillId="0" borderId="19" xfId="0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0" fillId="0" borderId="38" xfId="0" applyBorder="1"/>
    <xf numFmtId="168" fontId="0" fillId="0" borderId="38" xfId="0" applyNumberFormat="1" applyBorder="1" applyAlignment="1">
      <alignment vertical="center"/>
    </xf>
    <xf numFmtId="0" fontId="0" fillId="0" borderId="39" xfId="0" applyBorder="1" applyAlignment="1">
      <alignment horizontal="center" vertical="center"/>
    </xf>
    <xf numFmtId="169" fontId="0" fillId="0" borderId="0" xfId="0" applyNumberFormat="1" applyAlignment="1">
      <alignment vertical="center"/>
    </xf>
    <xf numFmtId="0" fontId="0" fillId="0" borderId="41" xfId="0" applyBorder="1" applyAlignment="1">
      <alignment horizontal="center" vertical="center"/>
    </xf>
    <xf numFmtId="0" fontId="0" fillId="0" borderId="43" xfId="0" applyBorder="1"/>
    <xf numFmtId="176" fontId="0" fillId="0" borderId="43" xfId="0" applyNumberFormat="1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0" fillId="0" borderId="38" xfId="0" applyNumberFormat="1" applyBorder="1" applyAlignment="1">
      <alignment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/>
    <xf numFmtId="0" fontId="0" fillId="0" borderId="47" xfId="0" applyBorder="1" applyAlignment="1">
      <alignment horizontal="center" vertical="center"/>
    </xf>
    <xf numFmtId="176" fontId="0" fillId="0" borderId="0" xfId="0" applyNumberFormat="1" applyAlignment="1">
      <alignment vertical="center"/>
    </xf>
    <xf numFmtId="0" fontId="0" fillId="0" borderId="44" xfId="0" applyBorder="1"/>
    <xf numFmtId="176" fontId="0" fillId="0" borderId="38" xfId="0" applyNumberFormat="1" applyBorder="1" applyAlignment="1">
      <alignment vertical="center"/>
    </xf>
    <xf numFmtId="1" fontId="18" fillId="5" borderId="0" xfId="0" applyNumberFormat="1" applyFont="1" applyFill="1" applyAlignment="1">
      <alignment horizontal="center" vertical="center" wrapText="1" shrinkToFit="1"/>
    </xf>
    <xf numFmtId="0" fontId="0" fillId="5" borderId="36" xfId="0" applyFill="1" applyBorder="1"/>
    <xf numFmtId="0" fontId="0" fillId="5" borderId="0" xfId="0" applyFill="1"/>
    <xf numFmtId="0" fontId="0" fillId="5" borderId="30" xfId="0" applyFill="1" applyBorder="1"/>
    <xf numFmtId="0" fontId="0" fillId="5" borderId="28" xfId="0" applyFill="1" applyBorder="1"/>
    <xf numFmtId="0" fontId="0" fillId="5" borderId="18" xfId="0" applyFill="1" applyBorder="1"/>
    <xf numFmtId="0" fontId="0" fillId="5" borderId="31" xfId="0" applyFill="1" applyBorder="1"/>
    <xf numFmtId="0" fontId="0" fillId="14" borderId="26" xfId="0" applyFill="1" applyBorder="1"/>
    <xf numFmtId="0" fontId="0" fillId="14" borderId="27" xfId="0" applyFill="1" applyBorder="1"/>
    <xf numFmtId="0" fontId="49" fillId="5" borderId="14" xfId="0" applyFont="1" applyFill="1" applyBorder="1" applyAlignment="1" applyProtection="1">
      <alignment horizontal="center" vertical="center"/>
      <protection locked="0"/>
    </xf>
    <xf numFmtId="0" fontId="48" fillId="5" borderId="36" xfId="0" applyFont="1" applyFill="1" applyBorder="1" applyAlignment="1">
      <alignment horizontal="right" vertical="center"/>
    </xf>
    <xf numFmtId="0" fontId="48" fillId="5" borderId="36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3" fillId="5" borderId="14" xfId="0" applyFont="1" applyFill="1" applyBorder="1" applyAlignment="1" applyProtection="1">
      <alignment vertical="center"/>
      <protection locked="0"/>
    </xf>
    <xf numFmtId="0" fontId="3" fillId="5" borderId="14" xfId="0" applyFont="1" applyFill="1" applyBorder="1" applyAlignment="1">
      <alignment vertical="center"/>
    </xf>
    <xf numFmtId="0" fontId="3" fillId="14" borderId="29" xfId="0" applyFont="1" applyFill="1" applyBorder="1"/>
    <xf numFmtId="0" fontId="3" fillId="14" borderId="27" xfId="0" applyFont="1" applyFill="1" applyBorder="1"/>
    <xf numFmtId="0" fontId="50" fillId="7" borderId="14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vertical="center" wrapText="1"/>
    </xf>
    <xf numFmtId="0" fontId="7" fillId="7" borderId="14" xfId="0" applyFont="1" applyFill="1" applyBorder="1" applyAlignment="1">
      <alignment vertical="center" wrapText="1"/>
    </xf>
    <xf numFmtId="0" fontId="1" fillId="5" borderId="14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center"/>
    </xf>
    <xf numFmtId="0" fontId="0" fillId="8" borderId="14" xfId="0" applyFill="1" applyBorder="1"/>
    <xf numFmtId="0" fontId="0" fillId="8" borderId="0" xfId="0" applyFill="1" applyAlignment="1">
      <alignment wrapText="1"/>
    </xf>
    <xf numFmtId="0" fontId="0" fillId="7" borderId="0" xfId="0" applyFill="1"/>
    <xf numFmtId="18" fontId="0" fillId="0" borderId="0" xfId="0" applyNumberFormat="1"/>
    <xf numFmtId="0" fontId="0" fillId="8" borderId="0" xfId="0" applyFill="1" applyAlignment="1">
      <alignment horizontal="center" vertical="center" wrapText="1"/>
    </xf>
    <xf numFmtId="167" fontId="0" fillId="0" borderId="0" xfId="0" applyNumberFormat="1" applyAlignment="1">
      <alignment horizontal="center" vertical="center"/>
    </xf>
    <xf numFmtId="0" fontId="0" fillId="7" borderId="0" xfId="0" applyFill="1" applyAlignment="1">
      <alignment horizontal="left" vertical="center"/>
    </xf>
    <xf numFmtId="49" fontId="0" fillId="0" borderId="0" xfId="0" quotePrefix="1" applyNumberFormat="1" applyAlignment="1">
      <alignment horizontal="center" vertical="center"/>
    </xf>
    <xf numFmtId="0" fontId="52" fillId="0" borderId="0" xfId="0" applyFont="1" applyAlignment="1">
      <alignment vertical="center"/>
    </xf>
    <xf numFmtId="0" fontId="53" fillId="0" borderId="3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30" xfId="0" applyFont="1" applyBorder="1" applyAlignment="1">
      <alignment horizontal="center" vertical="center"/>
    </xf>
    <xf numFmtId="0" fontId="54" fillId="0" borderId="36" xfId="0" applyFont="1" applyBorder="1" applyAlignment="1">
      <alignment vertical="center"/>
    </xf>
    <xf numFmtId="0" fontId="54" fillId="0" borderId="0" xfId="0" applyFont="1" applyAlignment="1">
      <alignment vertical="center"/>
    </xf>
    <xf numFmtId="0" fontId="52" fillId="0" borderId="36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28" xfId="0" applyFont="1" applyBorder="1" applyAlignment="1">
      <alignment vertical="center"/>
    </xf>
    <xf numFmtId="0" fontId="52" fillId="0" borderId="18" xfId="0" applyFont="1" applyBorder="1" applyAlignment="1">
      <alignment vertical="center"/>
    </xf>
    <xf numFmtId="0" fontId="52" fillId="0" borderId="31" xfId="0" applyFont="1" applyBorder="1" applyAlignment="1">
      <alignment vertical="center"/>
    </xf>
    <xf numFmtId="0" fontId="52" fillId="0" borderId="36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30" xfId="0" applyFont="1" applyBorder="1"/>
    <xf numFmtId="0" fontId="52" fillId="0" borderId="0" xfId="0" applyFont="1"/>
    <xf numFmtId="0" fontId="54" fillId="0" borderId="30" xfId="0" applyFont="1" applyBorder="1" applyAlignment="1">
      <alignment vertical="center"/>
    </xf>
    <xf numFmtId="0" fontId="52" fillId="0" borderId="30" xfId="0" applyFont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0" fillId="8" borderId="0" xfId="0" applyFill="1"/>
    <xf numFmtId="0" fontId="0" fillId="0" borderId="30" xfId="0" applyBorder="1"/>
    <xf numFmtId="0" fontId="27" fillId="0" borderId="36" xfId="0" applyFont="1" applyBorder="1"/>
    <xf numFmtId="0" fontId="5" fillId="0" borderId="28" xfId="0" applyFont="1" applyBorder="1"/>
    <xf numFmtId="0" fontId="5" fillId="0" borderId="18" xfId="0" applyFont="1" applyBorder="1"/>
    <xf numFmtId="0" fontId="47" fillId="0" borderId="36" xfId="0" applyFont="1" applyBorder="1"/>
    <xf numFmtId="49" fontId="0" fillId="0" borderId="0" xfId="0" applyNumberFormat="1"/>
    <xf numFmtId="0" fontId="0" fillId="0" borderId="40" xfId="0" applyBorder="1"/>
    <xf numFmtId="0" fontId="0" fillId="0" borderId="41" xfId="0" applyBorder="1"/>
    <xf numFmtId="0" fontId="0" fillId="0" borderId="42" xfId="0" applyBorder="1"/>
    <xf numFmtId="177" fontId="3" fillId="5" borderId="14" xfId="0" applyNumberFormat="1" applyFont="1" applyFill="1" applyBorder="1" applyAlignment="1">
      <alignment vertical="center"/>
    </xf>
    <xf numFmtId="0" fontId="0" fillId="21" borderId="0" xfId="0" applyFill="1"/>
    <xf numFmtId="0" fontId="27" fillId="0" borderId="0" xfId="0" applyFont="1"/>
    <xf numFmtId="0" fontId="27" fillId="0" borderId="0" xfId="0" applyFont="1" applyAlignment="1">
      <alignment vertical="center"/>
    </xf>
    <xf numFmtId="0" fontId="47" fillId="0" borderId="0" xfId="0" applyFont="1"/>
    <xf numFmtId="0" fontId="3" fillId="3" borderId="0" xfId="0" applyFont="1" applyFill="1" applyAlignment="1">
      <alignment horizontal="left" vertical="justify" wrapText="1"/>
    </xf>
    <xf numFmtId="0" fontId="5" fillId="13" borderId="0" xfId="0" applyFont="1" applyFill="1" applyAlignment="1">
      <alignment vertical="center" wrapText="1"/>
    </xf>
    <xf numFmtId="0" fontId="5" fillId="13" borderId="0" xfId="0" applyFont="1" applyFill="1" applyAlignment="1">
      <alignment horizontal="left" vertical="center" wrapText="1"/>
    </xf>
    <xf numFmtId="0" fontId="48" fillId="5" borderId="0" xfId="0" applyFont="1" applyFill="1" applyAlignment="1">
      <alignment horizontal="right" vertical="center" wrapText="1"/>
    </xf>
    <xf numFmtId="0" fontId="48" fillId="5" borderId="0" xfId="0" applyFont="1" applyFill="1" applyAlignment="1">
      <alignment horizontal="right" vertical="center"/>
    </xf>
    <xf numFmtId="0" fontId="0" fillId="0" borderId="30" xfId="0" applyBorder="1" applyAlignment="1">
      <alignment wrapText="1"/>
    </xf>
    <xf numFmtId="0" fontId="0" fillId="14" borderId="0" xfId="0" applyFill="1"/>
    <xf numFmtId="0" fontId="0" fillId="0" borderId="28" xfId="0" applyBorder="1"/>
    <xf numFmtId="0" fontId="0" fillId="0" borderId="18" xfId="0" applyBorder="1"/>
    <xf numFmtId="0" fontId="0" fillId="0" borderId="31" xfId="0" applyBorder="1"/>
    <xf numFmtId="0" fontId="54" fillId="0" borderId="0" xfId="0" applyFont="1" applyAlignment="1">
      <alignment horizontal="center" vertical="center"/>
    </xf>
    <xf numFmtId="0" fontId="49" fillId="0" borderId="14" xfId="0" applyFont="1" applyBorder="1" applyAlignment="1" applyProtection="1">
      <alignment horizontal="center" vertical="center"/>
      <protection locked="0"/>
    </xf>
    <xf numFmtId="0" fontId="45" fillId="14" borderId="14" xfId="0" applyFont="1" applyFill="1" applyBorder="1" applyAlignment="1">
      <alignment horizontal="center" vertical="center"/>
    </xf>
    <xf numFmtId="177" fontId="3" fillId="14" borderId="14" xfId="0" applyNumberFormat="1" applyFont="1" applyFill="1" applyBorder="1" applyAlignment="1">
      <alignment vertical="center"/>
    </xf>
    <xf numFmtId="0" fontId="60" fillId="0" borderId="14" xfId="0" applyFont="1" applyBorder="1"/>
    <xf numFmtId="179" fontId="60" fillId="0" borderId="14" xfId="0" applyNumberFormat="1" applyFont="1" applyBorder="1" applyAlignment="1">
      <alignment horizontal="center"/>
    </xf>
    <xf numFmtId="0" fontId="60" fillId="0" borderId="14" xfId="0" applyFont="1" applyBorder="1" applyAlignment="1">
      <alignment horizontal="center"/>
    </xf>
    <xf numFmtId="0" fontId="19" fillId="5" borderId="14" xfId="0" applyFont="1" applyFill="1" applyBorder="1" applyAlignment="1">
      <alignment horizontal="left" vertical="top"/>
    </xf>
    <xf numFmtId="0" fontId="0" fillId="5" borderId="14" xfId="0" applyFill="1" applyBorder="1"/>
    <xf numFmtId="179" fontId="60" fillId="5" borderId="14" xfId="0" applyNumberFormat="1" applyFont="1" applyFill="1" applyBorder="1" applyAlignment="1">
      <alignment horizontal="center"/>
    </xf>
    <xf numFmtId="0" fontId="60" fillId="5" borderId="14" xfId="0" applyFont="1" applyFill="1" applyBorder="1" applyAlignment="1">
      <alignment horizontal="center"/>
    </xf>
    <xf numFmtId="0" fontId="19" fillId="5" borderId="14" xfId="0" applyFont="1" applyFill="1" applyBorder="1" applyAlignment="1">
      <alignment horizontal="left" vertical="center"/>
    </xf>
    <xf numFmtId="0" fontId="19" fillId="5" borderId="19" xfId="0" applyFont="1" applyFill="1" applyBorder="1" applyAlignment="1">
      <alignment horizontal="left" vertical="top"/>
    </xf>
    <xf numFmtId="0" fontId="61" fillId="7" borderId="15" xfId="0" applyFont="1" applyFill="1" applyBorder="1"/>
    <xf numFmtId="0" fontId="17" fillId="7" borderId="31" xfId="0" applyFont="1" applyFill="1" applyBorder="1"/>
    <xf numFmtId="0" fontId="52" fillId="7" borderId="31" xfId="0" applyFont="1" applyFill="1" applyBorder="1" applyAlignment="1">
      <alignment horizontal="center"/>
    </xf>
    <xf numFmtId="1" fontId="52" fillId="7" borderId="31" xfId="0" applyNumberFormat="1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62" fillId="14" borderId="14" xfId="0" applyFont="1" applyFill="1" applyBorder="1"/>
    <xf numFmtId="0" fontId="62" fillId="14" borderId="26" xfId="0" applyFont="1" applyFill="1" applyBorder="1"/>
    <xf numFmtId="0" fontId="62" fillId="14" borderId="27" xfId="0" applyFont="1" applyFill="1" applyBorder="1"/>
    <xf numFmtId="0" fontId="2" fillId="22" borderId="18" xfId="0" applyFont="1" applyFill="1" applyBorder="1" applyAlignment="1">
      <alignment vertical="center" wrapText="1"/>
    </xf>
    <xf numFmtId="0" fontId="45" fillId="0" borderId="14" xfId="0" applyFont="1" applyBorder="1"/>
    <xf numFmtId="0" fontId="45" fillId="0" borderId="14" xfId="0" applyFont="1" applyBorder="1" applyAlignment="1">
      <alignment horizontal="center" vertical="center"/>
    </xf>
    <xf numFmtId="0" fontId="65" fillId="14" borderId="26" xfId="0" applyFont="1" applyFill="1" applyBorder="1" applyAlignment="1">
      <alignment horizontal="center" vertical="center"/>
    </xf>
    <xf numFmtId="179" fontId="45" fillId="0" borderId="14" xfId="0" applyNumberFormat="1" applyFont="1" applyBorder="1" applyAlignment="1">
      <alignment horizontal="center" vertical="center"/>
    </xf>
    <xf numFmtId="0" fontId="45" fillId="14" borderId="14" xfId="0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left" vertical="center"/>
    </xf>
    <xf numFmtId="0" fontId="45" fillId="0" borderId="14" xfId="0" applyFont="1" applyBorder="1" applyAlignment="1">
      <alignment horizontal="left"/>
    </xf>
    <xf numFmtId="0" fontId="66" fillId="5" borderId="14" xfId="0" applyFont="1" applyFill="1" applyBorder="1" applyAlignment="1">
      <alignment horizontal="left" vertical="top"/>
    </xf>
    <xf numFmtId="0" fontId="66" fillId="5" borderId="14" xfId="0" applyFont="1" applyFill="1" applyBorder="1" applyAlignment="1">
      <alignment horizontal="left" vertical="center"/>
    </xf>
    <xf numFmtId="0" fontId="45" fillId="0" borderId="14" xfId="0" applyFont="1" applyBorder="1" applyAlignment="1">
      <alignment horizontal="left" vertical="center" wrapText="1"/>
    </xf>
    <xf numFmtId="0" fontId="45" fillId="7" borderId="14" xfId="0" applyFont="1" applyFill="1" applyBorder="1" applyAlignment="1">
      <alignment horizontal="left" vertical="center"/>
    </xf>
    <xf numFmtId="0" fontId="45" fillId="7" borderId="14" xfId="0" applyFont="1" applyFill="1" applyBorder="1" applyAlignment="1">
      <alignment horizontal="left"/>
    </xf>
    <xf numFmtId="0" fontId="0" fillId="23" borderId="0" xfId="0" applyFill="1"/>
    <xf numFmtId="0" fontId="42" fillId="14" borderId="14" xfId="0" applyFont="1" applyFill="1" applyBorder="1" applyAlignment="1">
      <alignment vertical="center"/>
    </xf>
    <xf numFmtId="0" fontId="49" fillId="0" borderId="36" xfId="0" applyFont="1" applyBorder="1" applyAlignment="1">
      <alignment vertical="center"/>
    </xf>
    <xf numFmtId="0" fontId="49" fillId="0" borderId="30" xfId="0" applyFont="1" applyBorder="1" applyAlignment="1">
      <alignment vertical="center"/>
    </xf>
    <xf numFmtId="0" fontId="49" fillId="0" borderId="36" xfId="0" applyFont="1" applyBorder="1" applyAlignment="1">
      <alignment horizontal="right" vertical="center"/>
    </xf>
    <xf numFmtId="0" fontId="48" fillId="0" borderId="36" xfId="0" applyFont="1" applyBorder="1" applyAlignment="1">
      <alignment horizontal="right" vertical="center" wrapText="1"/>
    </xf>
    <xf numFmtId="0" fontId="3" fillId="5" borderId="0" xfId="0" applyFont="1" applyFill="1" applyAlignment="1">
      <alignment vertical="center"/>
    </xf>
    <xf numFmtId="0" fontId="5" fillId="14" borderId="26" xfId="0" applyFont="1" applyFill="1" applyBorder="1" applyAlignment="1">
      <alignment horizontal="center" vertical="center"/>
    </xf>
    <xf numFmtId="0" fontId="5" fillId="14" borderId="14" xfId="0" applyFont="1" applyFill="1" applyBorder="1" applyAlignment="1">
      <alignment horizontal="center" vertical="center"/>
    </xf>
    <xf numFmtId="0" fontId="41" fillId="5" borderId="0" xfId="0" applyFont="1" applyFill="1" applyAlignment="1">
      <alignment vertical="center"/>
    </xf>
    <xf numFmtId="0" fontId="3" fillId="5" borderId="0" xfId="0" applyFont="1" applyFill="1" applyAlignment="1">
      <alignment horizontal="right" vertical="center"/>
    </xf>
    <xf numFmtId="0" fontId="3" fillId="14" borderId="1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5" fillId="7" borderId="32" xfId="0" applyFont="1" applyFill="1" applyBorder="1" applyAlignment="1">
      <alignment horizontal="right"/>
    </xf>
    <xf numFmtId="0" fontId="5" fillId="7" borderId="33" xfId="0" applyFont="1" applyFill="1" applyBorder="1" applyAlignment="1">
      <alignment horizontal="center"/>
    </xf>
    <xf numFmtId="170" fontId="3" fillId="0" borderId="0" xfId="0" applyNumberFormat="1" applyFont="1" applyAlignment="1">
      <alignment horizontal="left"/>
    </xf>
    <xf numFmtId="0" fontId="3" fillId="0" borderId="33" xfId="0" applyFont="1" applyBorder="1" applyAlignment="1">
      <alignment horizontal="left"/>
    </xf>
    <xf numFmtId="0" fontId="3" fillId="0" borderId="33" xfId="0" applyFont="1" applyBorder="1" applyAlignment="1">
      <alignment horizontal="left" vertical="center"/>
    </xf>
    <xf numFmtId="0" fontId="21" fillId="0" borderId="0" xfId="1" applyAlignment="1" applyProtection="1">
      <alignment horizontal="left" vertical="center"/>
      <protection locked="0"/>
    </xf>
    <xf numFmtId="0" fontId="5" fillId="10" borderId="14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left"/>
    </xf>
    <xf numFmtId="0" fontId="3" fillId="0" borderId="29" xfId="0" applyFont="1" applyBorder="1" applyAlignment="1">
      <alignment horizontal="left" vertical="center"/>
    </xf>
    <xf numFmtId="0" fontId="3" fillId="0" borderId="27" xfId="0" applyFont="1" applyBorder="1" applyAlignment="1">
      <alignment horizontal="left"/>
    </xf>
    <xf numFmtId="1" fontId="3" fillId="0" borderId="33" xfId="0" applyNumberFormat="1" applyFont="1" applyBorder="1" applyAlignment="1">
      <alignment horizontal="left" vertical="center"/>
    </xf>
    <xf numFmtId="0" fontId="3" fillId="0" borderId="18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31" xfId="0" applyFont="1" applyBorder="1" applyAlignment="1">
      <alignment horizontal="left"/>
    </xf>
    <xf numFmtId="0" fontId="3" fillId="7" borderId="0" xfId="0" applyFont="1" applyFill="1"/>
    <xf numFmtId="0" fontId="49" fillId="5" borderId="36" xfId="0" applyFont="1" applyFill="1" applyBorder="1" applyAlignment="1">
      <alignment vertical="center"/>
    </xf>
    <xf numFmtId="0" fontId="49" fillId="5" borderId="0" xfId="0" applyFont="1" applyFill="1" applyAlignment="1">
      <alignment vertical="center"/>
    </xf>
    <xf numFmtId="0" fontId="49" fillId="5" borderId="30" xfId="0" applyFont="1" applyFill="1" applyBorder="1" applyAlignment="1">
      <alignment vertical="center"/>
    </xf>
    <xf numFmtId="0" fontId="49" fillId="5" borderId="36" xfId="0" applyFont="1" applyFill="1" applyBorder="1" applyAlignment="1">
      <alignment horizontal="right" vertical="center"/>
    </xf>
    <xf numFmtId="0" fontId="49" fillId="5" borderId="0" xfId="0" applyFont="1" applyFill="1" applyAlignment="1">
      <alignment horizontal="right" vertical="center"/>
    </xf>
    <xf numFmtId="0" fontId="49" fillId="5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49" fillId="0" borderId="18" xfId="0" applyFont="1" applyBorder="1" applyAlignment="1">
      <alignment horizontal="right"/>
    </xf>
    <xf numFmtId="0" fontId="49" fillId="0" borderId="31" xfId="0" applyFont="1" applyBorder="1" applyAlignment="1">
      <alignment horizontal="right"/>
    </xf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52" fillId="14" borderId="15" xfId="0" applyFont="1" applyFill="1" applyBorder="1" applyAlignment="1">
      <alignment horizontal="center"/>
    </xf>
    <xf numFmtId="0" fontId="52" fillId="14" borderId="15" xfId="0" applyFont="1" applyFill="1" applyBorder="1"/>
    <xf numFmtId="0" fontId="52" fillId="14" borderId="14" xfId="0" applyFont="1" applyFill="1" applyBorder="1" applyAlignment="1">
      <alignment horizontal="center"/>
    </xf>
    <xf numFmtId="0" fontId="73" fillId="25" borderId="51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75" fillId="14" borderId="14" xfId="0" applyFont="1" applyFill="1" applyBorder="1" applyAlignment="1">
      <alignment horizontal="center"/>
    </xf>
    <xf numFmtId="0" fontId="73" fillId="25" borderId="52" xfId="0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52" fillId="0" borderId="14" xfId="0" applyFont="1" applyBorder="1" applyAlignment="1">
      <alignment horizontal="center"/>
    </xf>
    <xf numFmtId="172" fontId="52" fillId="0" borderId="14" xfId="0" applyNumberFormat="1" applyFont="1" applyBorder="1" applyAlignment="1">
      <alignment horizontal="center"/>
    </xf>
    <xf numFmtId="0" fontId="52" fillId="7" borderId="14" xfId="0" applyFont="1" applyFill="1" applyBorder="1" applyAlignment="1">
      <alignment horizontal="center"/>
    </xf>
    <xf numFmtId="180" fontId="52" fillId="9" borderId="14" xfId="0" applyNumberFormat="1" applyFont="1" applyFill="1" applyBorder="1" applyAlignment="1">
      <alignment horizontal="center"/>
    </xf>
    <xf numFmtId="181" fontId="0" fillId="0" borderId="0" xfId="0" applyNumberFormat="1" applyAlignment="1">
      <alignment horizontal="center"/>
    </xf>
    <xf numFmtId="0" fontId="0" fillId="7" borderId="14" xfId="0" applyFill="1" applyBorder="1" applyAlignment="1">
      <alignment horizontal="center"/>
    </xf>
    <xf numFmtId="180" fontId="74" fillId="25" borderId="51" xfId="0" applyNumberFormat="1" applyFont="1" applyFill="1" applyBorder="1" applyAlignment="1">
      <alignment horizontal="center"/>
    </xf>
    <xf numFmtId="180" fontId="74" fillId="25" borderId="52" xfId="0" applyNumberFormat="1" applyFont="1" applyFill="1" applyBorder="1" applyAlignment="1">
      <alignment horizontal="center"/>
    </xf>
    <xf numFmtId="180" fontId="74" fillId="0" borderId="0" xfId="0" applyNumberFormat="1" applyFont="1" applyAlignment="1">
      <alignment horizontal="center"/>
    </xf>
    <xf numFmtId="0" fontId="73" fillId="25" borderId="53" xfId="0" applyFont="1" applyFill="1" applyBorder="1"/>
    <xf numFmtId="182" fontId="71" fillId="0" borderId="54" xfId="0" applyNumberFormat="1" applyFont="1" applyBorder="1" applyAlignment="1">
      <alignment horizontal="center"/>
    </xf>
    <xf numFmtId="182" fontId="71" fillId="0" borderId="0" xfId="0" applyNumberFormat="1" applyFont="1" applyAlignment="1">
      <alignment horizontal="center"/>
    </xf>
    <xf numFmtId="0" fontId="0" fillId="9" borderId="0" xfId="0" applyFill="1"/>
    <xf numFmtId="182" fontId="71" fillId="7" borderId="0" xfId="0" applyNumberFormat="1" applyFont="1" applyFill="1" applyAlignment="1">
      <alignment horizontal="center"/>
    </xf>
    <xf numFmtId="2" fontId="0" fillId="0" borderId="0" xfId="0" applyNumberFormat="1"/>
    <xf numFmtId="0" fontId="49" fillId="0" borderId="0" xfId="0" applyFont="1" applyAlignment="1">
      <alignment horizontal="right"/>
    </xf>
    <xf numFmtId="0" fontId="1" fillId="0" borderId="0" xfId="0" applyFont="1" applyAlignment="1">
      <alignment horizontal="center" vertical="center" wrapText="1"/>
    </xf>
    <xf numFmtId="0" fontId="49" fillId="16" borderId="26" xfId="0" applyFont="1" applyFill="1" applyBorder="1" applyAlignment="1">
      <alignment horizontal="left" vertical="center"/>
    </xf>
    <xf numFmtId="0" fontId="49" fillId="16" borderId="29" xfId="0" applyFont="1" applyFill="1" applyBorder="1" applyAlignment="1">
      <alignment horizontal="left" vertical="center"/>
    </xf>
    <xf numFmtId="0" fontId="49" fillId="17" borderId="27" xfId="0" applyFont="1" applyFill="1" applyBorder="1" applyAlignment="1">
      <alignment vertical="center"/>
    </xf>
    <xf numFmtId="0" fontId="49" fillId="17" borderId="14" xfId="0" applyFont="1" applyFill="1" applyBorder="1" applyAlignment="1">
      <alignment vertical="center"/>
    </xf>
    <xf numFmtId="0" fontId="49" fillId="16" borderId="27" xfId="0" applyFont="1" applyFill="1" applyBorder="1" applyAlignment="1">
      <alignment horizontal="left" vertical="center"/>
    </xf>
    <xf numFmtId="0" fontId="77" fillId="16" borderId="26" xfId="0" applyFont="1" applyFill="1" applyBorder="1" applyAlignment="1">
      <alignment horizontal="left" vertical="center"/>
    </xf>
    <xf numFmtId="0" fontId="49" fillId="16" borderId="14" xfId="0" applyFont="1" applyFill="1" applyBorder="1" applyAlignment="1">
      <alignment vertical="center"/>
    </xf>
    <xf numFmtId="0" fontId="49" fillId="16" borderId="14" xfId="0" applyFont="1" applyFill="1" applyBorder="1" applyAlignment="1">
      <alignment horizontal="right" vertical="center"/>
    </xf>
    <xf numFmtId="0" fontId="49" fillId="4" borderId="26" xfId="0" applyFont="1" applyFill="1" applyBorder="1" applyAlignment="1">
      <alignment vertical="center"/>
    </xf>
    <xf numFmtId="0" fontId="49" fillId="4" borderId="27" xfId="0" applyFont="1" applyFill="1" applyBorder="1" applyAlignment="1">
      <alignment vertical="center"/>
    </xf>
    <xf numFmtId="0" fontId="49" fillId="16" borderId="18" xfId="0" applyFont="1" applyFill="1" applyBorder="1" applyAlignment="1">
      <alignment vertical="top"/>
    </xf>
    <xf numFmtId="0" fontId="49" fillId="16" borderId="18" xfId="0" applyFont="1" applyFill="1" applyBorder="1" applyAlignment="1">
      <alignment horizontal="left"/>
    </xf>
    <xf numFmtId="0" fontId="49" fillId="16" borderId="18" xfId="0" applyFont="1" applyFill="1" applyBorder="1"/>
    <xf numFmtId="0" fontId="49" fillId="16" borderId="31" xfId="0" applyFont="1" applyFill="1" applyBorder="1"/>
    <xf numFmtId="0" fontId="49" fillId="5" borderId="14" xfId="0" applyFont="1" applyFill="1" applyBorder="1" applyAlignment="1" applyProtection="1">
      <alignment vertical="center"/>
      <protection locked="0"/>
    </xf>
    <xf numFmtId="0" fontId="49" fillId="16" borderId="27" xfId="0" applyFont="1" applyFill="1" applyBorder="1"/>
    <xf numFmtId="0" fontId="48" fillId="14" borderId="26" xfId="0" applyFont="1" applyFill="1" applyBorder="1" applyAlignment="1">
      <alignment horizontal="left" vertical="center"/>
    </xf>
    <xf numFmtId="0" fontId="27" fillId="0" borderId="57" xfId="0" applyFont="1" applyBorder="1"/>
    <xf numFmtId="0" fontId="49" fillId="17" borderId="55" xfId="0" applyFont="1" applyFill="1" applyBorder="1" applyAlignment="1">
      <alignment vertical="center"/>
    </xf>
    <xf numFmtId="0" fontId="77" fillId="16" borderId="55" xfId="0" applyFont="1" applyFill="1" applyBorder="1" applyAlignment="1">
      <alignment horizontal="left" vertical="center"/>
    </xf>
    <xf numFmtId="0" fontId="49" fillId="0" borderId="0" xfId="0" applyFont="1" applyAlignment="1">
      <alignment vertical="center"/>
    </xf>
    <xf numFmtId="0" fontId="49" fillId="4" borderId="26" xfId="0" applyFont="1" applyFill="1" applyBorder="1" applyAlignment="1" applyProtection="1">
      <alignment horizontal="left" vertical="center"/>
      <protection locked="0"/>
    </xf>
    <xf numFmtId="165" fontId="49" fillId="16" borderId="26" xfId="0" applyNumberFormat="1" applyFont="1" applyFill="1" applyBorder="1" applyAlignment="1">
      <alignment horizontal="center"/>
    </xf>
    <xf numFmtId="165" fontId="49" fillId="16" borderId="27" xfId="0" applyNumberFormat="1" applyFont="1" applyFill="1" applyBorder="1" applyAlignment="1">
      <alignment horizontal="center"/>
    </xf>
    <xf numFmtId="0" fontId="48" fillId="14" borderId="29" xfId="0" applyFont="1" applyFill="1" applyBorder="1" applyAlignment="1">
      <alignment horizontal="left" vertical="center"/>
    </xf>
    <xf numFmtId="0" fontId="0" fillId="0" borderId="36" xfId="0" applyBorder="1" applyAlignment="1">
      <alignment horizontal="center" vertical="center" wrapText="1"/>
    </xf>
    <xf numFmtId="0" fontId="48" fillId="0" borderId="36" xfId="0" applyFont="1" applyBorder="1" applyAlignment="1">
      <alignment horizontal="center" vertical="center" wrapText="1"/>
    </xf>
    <xf numFmtId="168" fontId="49" fillId="0" borderId="30" xfId="0" applyNumberFormat="1" applyFont="1" applyBorder="1" applyAlignment="1">
      <alignment horizontal="center" vertical="center" wrapText="1"/>
    </xf>
    <xf numFmtId="0" fontId="49" fillId="0" borderId="30" xfId="0" applyFont="1" applyBorder="1" applyAlignment="1">
      <alignment horizontal="center" vertical="center" wrapText="1"/>
    </xf>
    <xf numFmtId="0" fontId="49" fillId="14" borderId="27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14" xfId="0" applyFont="1" applyFill="1" applyBorder="1" applyAlignment="1">
      <alignment horizontal="center" vertical="center"/>
    </xf>
    <xf numFmtId="0" fontId="49" fillId="5" borderId="26" xfId="0" applyFont="1" applyFill="1" applyBorder="1" applyAlignment="1" applyProtection="1">
      <alignment vertical="center"/>
      <protection locked="0"/>
    </xf>
    <xf numFmtId="0" fontId="78" fillId="14" borderId="14" xfId="0" applyFont="1" applyFill="1" applyBorder="1" applyAlignment="1">
      <alignment vertical="center"/>
    </xf>
    <xf numFmtId="177" fontId="49" fillId="14" borderId="14" xfId="0" applyNumberFormat="1" applyFont="1" applyFill="1" applyBorder="1" applyAlignment="1">
      <alignment vertical="center"/>
    </xf>
    <xf numFmtId="174" fontId="49" fillId="5" borderId="26" xfId="0" applyNumberFormat="1" applyFont="1" applyFill="1" applyBorder="1" applyAlignment="1" applyProtection="1">
      <alignment horizontal="center" vertical="center"/>
      <protection locked="0"/>
    </xf>
    <xf numFmtId="0" fontId="78" fillId="14" borderId="27" xfId="0" applyFont="1" applyFill="1" applyBorder="1" applyAlignment="1">
      <alignment vertical="center"/>
    </xf>
    <xf numFmtId="168" fontId="49" fillId="14" borderId="31" xfId="0" applyNumberFormat="1" applyFont="1" applyFill="1" applyBorder="1" applyAlignment="1">
      <alignment vertical="center"/>
    </xf>
    <xf numFmtId="168" fontId="82" fillId="4" borderId="27" xfId="0" applyNumberFormat="1" applyFont="1" applyFill="1" applyBorder="1" applyAlignment="1">
      <alignment vertical="center"/>
    </xf>
    <xf numFmtId="177" fontId="78" fillId="16" borderId="26" xfId="0" applyNumberFormat="1" applyFont="1" applyFill="1" applyBorder="1" applyAlignment="1">
      <alignment vertical="center"/>
    </xf>
    <xf numFmtId="0" fontId="49" fillId="14" borderId="27" xfId="0" applyFont="1" applyFill="1" applyBorder="1"/>
    <xf numFmtId="0" fontId="49" fillId="4" borderId="26" xfId="0" applyFont="1" applyFill="1" applyBorder="1" applyAlignment="1" applyProtection="1">
      <alignment vertical="center"/>
      <protection locked="0"/>
    </xf>
    <xf numFmtId="0" fontId="49" fillId="4" borderId="27" xfId="0" applyFont="1" applyFill="1" applyBorder="1" applyAlignment="1" applyProtection="1">
      <alignment vertical="center"/>
      <protection locked="0"/>
    </xf>
    <xf numFmtId="177" fontId="49" fillId="16" borderId="27" xfId="0" applyNumberFormat="1" applyFont="1" applyFill="1" applyBorder="1" applyAlignment="1">
      <alignment vertical="center"/>
    </xf>
    <xf numFmtId="169" fontId="77" fillId="4" borderId="26" xfId="0" applyNumberFormat="1" applyFont="1" applyFill="1" applyBorder="1" applyAlignment="1">
      <alignment horizontal="left"/>
    </xf>
    <xf numFmtId="0" fontId="49" fillId="14" borderId="31" xfId="0" applyFont="1" applyFill="1" applyBorder="1" applyAlignment="1">
      <alignment horizontal="center" vertical="center"/>
    </xf>
    <xf numFmtId="0" fontId="49" fillId="14" borderId="15" xfId="0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48" fillId="0" borderId="0" xfId="0" applyFont="1" applyAlignment="1">
      <alignment horizontal="center" vertical="center" wrapText="1"/>
    </xf>
    <xf numFmtId="0" fontId="48" fillId="0" borderId="0" xfId="0" applyFont="1"/>
    <xf numFmtId="0" fontId="0" fillId="0" borderId="57" xfId="0" applyBorder="1"/>
    <xf numFmtId="0" fontId="49" fillId="16" borderId="57" xfId="0" applyFont="1" applyFill="1" applyBorder="1" applyAlignment="1">
      <alignment horizontal="right" vertical="center"/>
    </xf>
    <xf numFmtId="0" fontId="48" fillId="5" borderId="0" xfId="0" applyFont="1" applyFill="1"/>
    <xf numFmtId="168" fontId="49" fillId="0" borderId="0" xfId="0" applyNumberFormat="1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8" fillId="0" borderId="0" xfId="0" applyFont="1" applyAlignment="1">
      <alignment horizontal="left"/>
    </xf>
    <xf numFmtId="0" fontId="0" fillId="0" borderId="30" xfId="0" applyBorder="1" applyAlignment="1">
      <alignment horizontal="center" vertical="center" wrapText="1"/>
    </xf>
    <xf numFmtId="0" fontId="44" fillId="0" borderId="30" xfId="0" applyFont="1" applyBorder="1"/>
    <xf numFmtId="0" fontId="48" fillId="5" borderId="26" xfId="0" applyFont="1" applyFill="1" applyBorder="1" applyAlignment="1" applyProtection="1">
      <alignment horizontal="left" vertical="center"/>
      <protection locked="0"/>
    </xf>
    <xf numFmtId="0" fontId="48" fillId="14" borderId="18" xfId="0" applyFont="1" applyFill="1" applyBorder="1" applyAlignment="1">
      <alignment horizontal="left" vertical="center"/>
    </xf>
    <xf numFmtId="0" fontId="58" fillId="5" borderId="0" xfId="0" applyFont="1" applyFill="1" applyAlignment="1">
      <alignment horizontal="center" vertical="center"/>
    </xf>
    <xf numFmtId="0" fontId="48" fillId="14" borderId="0" xfId="0" applyFont="1" applyFill="1" applyAlignment="1">
      <alignment horizontal="left"/>
    </xf>
    <xf numFmtId="0" fontId="48" fillId="14" borderId="28" xfId="0" applyFont="1" applyFill="1" applyBorder="1" applyAlignment="1">
      <alignment horizontal="left" vertical="center"/>
    </xf>
    <xf numFmtId="0" fontId="49" fillId="16" borderId="31" xfId="0" applyFont="1" applyFill="1" applyBorder="1" applyAlignment="1">
      <alignment horizontal="left" vertical="center"/>
    </xf>
    <xf numFmtId="0" fontId="49" fillId="16" borderId="28" xfId="0" applyFont="1" applyFill="1" applyBorder="1" applyAlignment="1">
      <alignment horizontal="left" vertical="center"/>
    </xf>
    <xf numFmtId="0" fontId="49" fillId="0" borderId="0" xfId="0" applyFont="1"/>
    <xf numFmtId="0" fontId="48" fillId="14" borderId="14" xfId="0" applyFont="1" applyFill="1" applyBorder="1" applyAlignment="1">
      <alignment horizontal="left" vertical="center"/>
    </xf>
    <xf numFmtId="0" fontId="49" fillId="16" borderId="55" xfId="0" applyFont="1" applyFill="1" applyBorder="1"/>
    <xf numFmtId="0" fontId="48" fillId="5" borderId="0" xfId="0" applyFont="1" applyFill="1" applyAlignment="1">
      <alignment horizontal="center"/>
    </xf>
    <xf numFmtId="0" fontId="49" fillId="4" borderId="0" xfId="0" applyFont="1" applyFill="1" applyAlignment="1">
      <alignment horizontal="center" vertical="top" wrapText="1"/>
    </xf>
    <xf numFmtId="0" fontId="49" fillId="16" borderId="18" xfId="0" applyFont="1" applyFill="1" applyBorder="1" applyAlignment="1">
      <alignment horizontal="right" vertical="center"/>
    </xf>
    <xf numFmtId="0" fontId="49" fillId="16" borderId="31" xfId="0" applyFont="1" applyFill="1" applyBorder="1" applyAlignment="1">
      <alignment horizontal="right" vertical="center"/>
    </xf>
    <xf numFmtId="0" fontId="49" fillId="16" borderId="15" xfId="0" applyFont="1" applyFill="1" applyBorder="1" applyAlignment="1">
      <alignment vertical="center"/>
    </xf>
    <xf numFmtId="0" fontId="48" fillId="14" borderId="0" xfId="0" applyFont="1" applyFill="1"/>
    <xf numFmtId="0" fontId="48" fillId="14" borderId="30" xfId="0" applyFont="1" applyFill="1" applyBorder="1"/>
    <xf numFmtId="0" fontId="48" fillId="0" borderId="59" xfId="0" applyFont="1" applyBorder="1" applyAlignment="1" applyProtection="1">
      <alignment horizontal="center"/>
      <protection locked="0"/>
    </xf>
    <xf numFmtId="0" fontId="49" fillId="4" borderId="0" xfId="0" applyFont="1" applyFill="1" applyAlignment="1" applyProtection="1">
      <alignment horizontal="center" vertical="center"/>
      <protection locked="0"/>
    </xf>
    <xf numFmtId="0" fontId="49" fillId="3" borderId="59" xfId="0" applyFont="1" applyFill="1" applyBorder="1" applyAlignment="1" applyProtection="1">
      <alignment horizontal="center" vertical="center"/>
      <protection locked="0"/>
    </xf>
    <xf numFmtId="0" fontId="49" fillId="16" borderId="15" xfId="0" applyFont="1" applyFill="1" applyBorder="1" applyAlignment="1">
      <alignment horizontal="right" vertical="center"/>
    </xf>
    <xf numFmtId="165" fontId="49" fillId="16" borderId="55" xfId="0" applyNumberFormat="1" applyFont="1" applyFill="1" applyBorder="1" applyAlignment="1">
      <alignment horizontal="center"/>
    </xf>
    <xf numFmtId="0" fontId="49" fillId="4" borderId="55" xfId="0" applyFont="1" applyFill="1" applyBorder="1" applyAlignment="1">
      <alignment vertical="center"/>
    </xf>
    <xf numFmtId="0" fontId="43" fillId="13" borderId="0" xfId="0" applyFont="1" applyFill="1" applyAlignment="1">
      <alignment horizontal="left" vertical="center" wrapText="1"/>
    </xf>
    <xf numFmtId="0" fontId="77" fillId="13" borderId="0" xfId="0" applyFont="1" applyFill="1" applyAlignment="1">
      <alignment horizontal="left" vertical="center"/>
    </xf>
    <xf numFmtId="0" fontId="49" fillId="4" borderId="0" xfId="0" applyFont="1" applyFill="1" applyAlignment="1" applyProtection="1">
      <alignment horizontal="left" vertical="center"/>
      <protection locked="0"/>
    </xf>
    <xf numFmtId="0" fontId="78" fillId="17" borderId="55" xfId="0" applyFont="1" applyFill="1" applyBorder="1" applyAlignment="1">
      <alignment vertical="center"/>
    </xf>
    <xf numFmtId="0" fontId="48" fillId="14" borderId="14" xfId="0" applyFont="1" applyFill="1" applyBorder="1" applyAlignment="1">
      <alignment horizontal="center" vertical="center"/>
    </xf>
    <xf numFmtId="0" fontId="48" fillId="5" borderId="0" xfId="0" applyFont="1" applyFill="1" applyAlignment="1">
      <alignment horizontal="left"/>
    </xf>
    <xf numFmtId="0" fontId="48" fillId="5" borderId="36" xfId="0" applyFont="1" applyFill="1" applyBorder="1" applyAlignment="1">
      <alignment horizontal="left"/>
    </xf>
    <xf numFmtId="0" fontId="78" fillId="17" borderId="55" xfId="0" applyFont="1" applyFill="1" applyBorder="1" applyAlignment="1">
      <alignment vertical="center" wrapText="1"/>
    </xf>
    <xf numFmtId="0" fontId="88" fillId="17" borderId="55" xfId="0" applyFont="1" applyFill="1" applyBorder="1" applyAlignment="1">
      <alignment vertical="center" wrapText="1"/>
    </xf>
    <xf numFmtId="0" fontId="88" fillId="17" borderId="27" xfId="0" applyFont="1" applyFill="1" applyBorder="1" applyAlignment="1">
      <alignment vertical="center" wrapText="1"/>
    </xf>
    <xf numFmtId="169" fontId="84" fillId="4" borderId="55" xfId="0" applyNumberFormat="1" applyFont="1" applyFill="1" applyBorder="1"/>
    <xf numFmtId="169" fontId="85" fillId="4" borderId="55" xfId="0" applyNumberFormat="1" applyFont="1" applyFill="1" applyBorder="1"/>
    <xf numFmtId="169" fontId="77" fillId="4" borderId="55" xfId="0" applyNumberFormat="1" applyFont="1" applyFill="1" applyBorder="1"/>
    <xf numFmtId="0" fontId="49" fillId="14" borderId="55" xfId="0" applyFont="1" applyFill="1" applyBorder="1"/>
    <xf numFmtId="0" fontId="48" fillId="14" borderId="0" xfId="0" applyFont="1" applyFill="1" applyAlignment="1">
      <alignment horizontal="center"/>
    </xf>
    <xf numFmtId="0" fontId="48" fillId="14" borderId="30" xfId="0" applyFont="1" applyFill="1" applyBorder="1" applyAlignment="1">
      <alignment horizontal="center"/>
    </xf>
    <xf numFmtId="0" fontId="49" fillId="4" borderId="0" xfId="0" applyFont="1" applyFill="1" applyAlignment="1">
      <alignment horizontal="left" vertical="center"/>
    </xf>
    <xf numFmtId="0" fontId="49" fillId="3" borderId="0" xfId="0" applyFont="1" applyFill="1" applyAlignment="1" applyProtection="1">
      <alignment horizontal="left" vertical="center"/>
      <protection locked="0"/>
    </xf>
    <xf numFmtId="0" fontId="49" fillId="4" borderId="0" xfId="0" applyFont="1" applyFill="1" applyAlignment="1">
      <alignment horizontal="center"/>
    </xf>
    <xf numFmtId="0" fontId="49" fillId="4" borderId="0" xfId="0" applyFont="1" applyFill="1" applyAlignment="1" applyProtection="1">
      <alignment horizontal="center"/>
      <protection locked="0"/>
    </xf>
    <xf numFmtId="0" fontId="49" fillId="4" borderId="0" xfId="0" applyFont="1" applyFill="1" applyAlignment="1">
      <alignment vertical="center"/>
    </xf>
    <xf numFmtId="0" fontId="49" fillId="4" borderId="0" xfId="0" applyFont="1" applyFill="1" applyAlignment="1">
      <alignment horizontal="right" vertical="center"/>
    </xf>
    <xf numFmtId="0" fontId="48" fillId="5" borderId="0" xfId="0" applyFont="1" applyFill="1" applyAlignment="1" applyProtection="1">
      <alignment horizontal="left" vertical="center"/>
      <protection locked="0"/>
    </xf>
    <xf numFmtId="1" fontId="49" fillId="5" borderId="27" xfId="0" applyNumberFormat="1" applyFont="1" applyFill="1" applyBorder="1" applyAlignment="1" applyProtection="1">
      <alignment horizontal="center" vertical="center"/>
      <protection locked="0"/>
    </xf>
    <xf numFmtId="0" fontId="78" fillId="14" borderId="55" xfId="0" applyFont="1" applyFill="1" applyBorder="1" applyAlignment="1">
      <alignment vertical="center"/>
    </xf>
    <xf numFmtId="0" fontId="3" fillId="5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168" fontId="3" fillId="5" borderId="0" xfId="0" applyNumberFormat="1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27" fillId="0" borderId="56" xfId="0" applyFont="1" applyBorder="1"/>
    <xf numFmtId="0" fontId="38" fillId="13" borderId="0" xfId="0" applyFont="1" applyFill="1" applyAlignment="1">
      <alignment horizontal="left" vertical="center" wrapText="1"/>
    </xf>
    <xf numFmtId="168" fontId="49" fillId="5" borderId="14" xfId="0" applyNumberFormat="1" applyFont="1" applyFill="1" applyBorder="1" applyAlignment="1">
      <alignment vertical="center"/>
    </xf>
    <xf numFmtId="0" fontId="49" fillId="5" borderId="26" xfId="0" applyFont="1" applyFill="1" applyBorder="1" applyAlignment="1">
      <alignment horizontal="center" vertical="center"/>
    </xf>
    <xf numFmtId="168" fontId="49" fillId="5" borderId="30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49" fillId="5" borderId="30" xfId="0" applyFont="1" applyFill="1" applyBorder="1" applyAlignment="1">
      <alignment horizontal="right" vertical="center"/>
    </xf>
    <xf numFmtId="168" fontId="49" fillId="5" borderId="57" xfId="0" applyNumberFormat="1" applyFont="1" applyFill="1" applyBorder="1" applyAlignment="1">
      <alignment horizontal="right" vertical="center"/>
    </xf>
    <xf numFmtId="168" fontId="49" fillId="5" borderId="0" xfId="0" applyNumberFormat="1" applyFont="1" applyFill="1" applyAlignment="1">
      <alignment horizontal="right" vertical="center"/>
    </xf>
    <xf numFmtId="0" fontId="0" fillId="14" borderId="55" xfId="0" applyFill="1" applyBorder="1"/>
    <xf numFmtId="0" fontId="48" fillId="5" borderId="56" xfId="0" applyFont="1" applyFill="1" applyBorder="1" applyAlignment="1">
      <alignment horizontal="right" vertical="center" wrapText="1"/>
    </xf>
    <xf numFmtId="0" fontId="48" fillId="5" borderId="57" xfId="0" applyFont="1" applyFill="1" applyBorder="1" applyAlignment="1">
      <alignment horizontal="right" vertical="center" wrapText="1"/>
    </xf>
    <xf numFmtId="0" fontId="48" fillId="5" borderId="57" xfId="0" applyFont="1" applyFill="1" applyBorder="1" applyAlignment="1">
      <alignment horizontal="right" vertical="center"/>
    </xf>
    <xf numFmtId="168" fontId="49" fillId="5" borderId="58" xfId="0" applyNumberFormat="1" applyFont="1" applyFill="1" applyBorder="1" applyAlignment="1">
      <alignment horizontal="right" vertical="center"/>
    </xf>
    <xf numFmtId="0" fontId="49" fillId="5" borderId="0" xfId="0" applyFont="1" applyFill="1" applyAlignment="1">
      <alignment horizontal="right" vertical="center" wrapText="1"/>
    </xf>
    <xf numFmtId="0" fontId="0" fillId="5" borderId="0" xfId="0" applyFill="1" applyProtection="1">
      <protection locked="0"/>
    </xf>
    <xf numFmtId="0" fontId="49" fillId="5" borderId="0" xfId="0" applyFont="1" applyFill="1" applyAlignment="1">
      <alignment horizontal="center" vertical="center"/>
    </xf>
    <xf numFmtId="0" fontId="3" fillId="5" borderId="56" xfId="0" applyFont="1" applyFill="1" applyBorder="1" applyAlignment="1" applyProtection="1">
      <alignment vertical="center"/>
      <protection locked="0"/>
    </xf>
    <xf numFmtId="168" fontId="3" fillId="5" borderId="14" xfId="0" applyNumberFormat="1" applyFont="1" applyFill="1" applyBorder="1" applyAlignment="1">
      <alignment vertical="center"/>
    </xf>
    <xf numFmtId="174" fontId="3" fillId="5" borderId="14" xfId="0" applyNumberFormat="1" applyFont="1" applyFill="1" applyBorder="1" applyAlignment="1" applyProtection="1">
      <alignment horizontal="center" vertical="center"/>
      <protection locked="0"/>
    </xf>
    <xf numFmtId="168" fontId="3" fillId="14" borderId="14" xfId="0" applyNumberFormat="1" applyFont="1" applyFill="1" applyBorder="1" applyAlignment="1">
      <alignment vertical="center"/>
    </xf>
    <xf numFmtId="0" fontId="0" fillId="0" borderId="44" xfId="0" applyBorder="1" applyAlignment="1">
      <alignment horizontal="right" vertical="center"/>
    </xf>
    <xf numFmtId="177" fontId="89" fillId="16" borderId="27" xfId="0" applyNumberFormat="1" applyFont="1" applyFill="1" applyBorder="1" applyAlignment="1">
      <alignment vertical="center"/>
    </xf>
    <xf numFmtId="178" fontId="78" fillId="16" borderId="26" xfId="0" applyNumberFormat="1" applyFont="1" applyFill="1" applyBorder="1" applyAlignment="1">
      <alignment vertical="center"/>
    </xf>
    <xf numFmtId="0" fontId="0" fillId="0" borderId="57" xfId="0" applyBorder="1" applyAlignment="1">
      <alignment horizontal="right"/>
    </xf>
    <xf numFmtId="0" fontId="45" fillId="0" borderId="0" xfId="0" applyFont="1" applyAlignment="1">
      <alignment horizontal="center" vertical="center"/>
    </xf>
    <xf numFmtId="179" fontId="45" fillId="0" borderId="0" xfId="0" applyNumberFormat="1" applyFont="1" applyAlignment="1">
      <alignment horizontal="center" vertical="center"/>
    </xf>
    <xf numFmtId="0" fontId="66" fillId="5" borderId="0" xfId="0" applyFont="1" applyFill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66" fillId="5" borderId="0" xfId="0" applyFont="1" applyFill="1" applyAlignment="1">
      <alignment horizontal="left" vertical="top"/>
    </xf>
    <xf numFmtId="0" fontId="66" fillId="5" borderId="0" xfId="0" applyFont="1" applyFill="1" applyAlignment="1">
      <alignment horizontal="left" vertical="center"/>
    </xf>
    <xf numFmtId="0" fontId="45" fillId="5" borderId="0" xfId="0" applyFont="1" applyFill="1" applyAlignment="1">
      <alignment horizontal="center" vertical="center"/>
    </xf>
    <xf numFmtId="0" fontId="65" fillId="14" borderId="14" xfId="0" applyFont="1" applyFill="1" applyBorder="1" applyAlignment="1">
      <alignment horizontal="center" vertical="center"/>
    </xf>
    <xf numFmtId="0" fontId="45" fillId="5" borderId="14" xfId="0" applyFont="1" applyFill="1" applyBorder="1" applyAlignment="1">
      <alignment horizontal="center" vertical="center"/>
    </xf>
    <xf numFmtId="0" fontId="49" fillId="27" borderId="14" xfId="0" applyFont="1" applyFill="1" applyBorder="1" applyAlignment="1" applyProtection="1">
      <alignment horizontal="center" vertical="center"/>
      <protection locked="0"/>
    </xf>
    <xf numFmtId="0" fontId="49" fillId="17" borderId="14" xfId="0" applyFont="1" applyFill="1" applyBorder="1" applyAlignment="1">
      <alignment horizontal="left" vertical="center"/>
    </xf>
    <xf numFmtId="0" fontId="49" fillId="5" borderId="65" xfId="0" applyFont="1" applyFill="1" applyBorder="1" applyAlignment="1" applyProtection="1">
      <alignment horizontal="center" vertical="center"/>
      <protection locked="0"/>
    </xf>
    <xf numFmtId="0" fontId="49" fillId="4" borderId="66" xfId="0" applyFont="1" applyFill="1" applyBorder="1" applyAlignment="1" applyProtection="1">
      <alignment horizontal="center" vertical="center"/>
      <protection locked="0"/>
    </xf>
    <xf numFmtId="0" fontId="86" fillId="14" borderId="26" xfId="0" applyFont="1" applyFill="1" applyBorder="1" applyAlignment="1">
      <alignment vertical="center" wrapText="1"/>
    </xf>
    <xf numFmtId="0" fontId="48" fillId="14" borderId="26" xfId="0" applyFont="1" applyFill="1" applyBorder="1" applyAlignment="1">
      <alignment horizontal="left"/>
    </xf>
    <xf numFmtId="166" fontId="49" fillId="16" borderId="66" xfId="0" applyNumberFormat="1" applyFont="1" applyFill="1" applyBorder="1" applyAlignment="1">
      <alignment vertical="center"/>
    </xf>
    <xf numFmtId="175" fontId="77" fillId="16" borderId="55" xfId="0" applyNumberFormat="1" applyFont="1" applyFill="1" applyBorder="1"/>
    <xf numFmtId="169" fontId="77" fillId="16" borderId="26" xfId="0" applyNumberFormat="1" applyFont="1" applyFill="1" applyBorder="1" applyAlignment="1">
      <alignment horizontal="left"/>
    </xf>
    <xf numFmtId="169" fontId="84" fillId="16" borderId="55" xfId="0" applyNumberFormat="1" applyFont="1" applyFill="1" applyBorder="1"/>
    <xf numFmtId="169" fontId="85" fillId="16" borderId="55" xfId="0" applyNumberFormat="1" applyFont="1" applyFill="1" applyBorder="1"/>
    <xf numFmtId="169" fontId="77" fillId="16" borderId="55" xfId="0" applyNumberFormat="1" applyFont="1" applyFill="1" applyBorder="1"/>
    <xf numFmtId="0" fontId="49" fillId="0" borderId="0" xfId="0" applyFont="1" applyAlignment="1">
      <alignment horizontal="center" vertical="top" wrapText="1"/>
    </xf>
    <xf numFmtId="169" fontId="48" fillId="14" borderId="66" xfId="0" applyNumberFormat="1" applyFont="1" applyFill="1" applyBorder="1" applyAlignment="1">
      <alignment horizontal="left" vertical="center"/>
    </xf>
    <xf numFmtId="169" fontId="48" fillId="0" borderId="0" xfId="0" applyNumberFormat="1" applyFont="1" applyAlignment="1">
      <alignment horizontal="left" vertical="center"/>
    </xf>
    <xf numFmtId="0" fontId="86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8" fillId="5" borderId="14" xfId="0" applyFont="1" applyFill="1" applyBorder="1" applyAlignment="1" applyProtection="1">
      <alignment horizontal="left" vertical="center"/>
      <protection locked="0"/>
    </xf>
    <xf numFmtId="0" fontId="48" fillId="0" borderId="14" xfId="0" applyFont="1" applyBorder="1" applyAlignment="1" applyProtection="1">
      <alignment horizontal="left" vertical="center"/>
      <protection locked="0"/>
    </xf>
    <xf numFmtId="0" fontId="48" fillId="5" borderId="27" xfId="0" applyFont="1" applyFill="1" applyBorder="1" applyAlignment="1" applyProtection="1">
      <alignment horizontal="left" vertical="center"/>
      <protection locked="0"/>
    </xf>
    <xf numFmtId="0" fontId="46" fillId="0" borderId="30" xfId="0" applyFont="1" applyBorder="1" applyAlignment="1">
      <alignment horizontal="right"/>
    </xf>
    <xf numFmtId="0" fontId="41" fillId="14" borderId="75" xfId="0" applyFont="1" applyFill="1" applyBorder="1" applyAlignment="1">
      <alignment horizontal="center" vertical="center" wrapText="1"/>
    </xf>
    <xf numFmtId="0" fontId="49" fillId="5" borderId="75" xfId="0" applyFont="1" applyFill="1" applyBorder="1" applyAlignment="1">
      <alignment horizontal="center" vertical="center"/>
    </xf>
    <xf numFmtId="0" fontId="37" fillId="5" borderId="75" xfId="0" applyFont="1" applyFill="1" applyBorder="1" applyAlignment="1">
      <alignment horizontal="center" vertical="center"/>
    </xf>
    <xf numFmtId="0" fontId="0" fillId="14" borderId="75" xfId="0" applyFill="1" applyBorder="1" applyAlignment="1">
      <alignment horizontal="center" vertical="center"/>
    </xf>
    <xf numFmtId="0" fontId="0" fillId="5" borderId="77" xfId="0" applyFill="1" applyBorder="1"/>
    <xf numFmtId="0" fontId="0" fillId="5" borderId="78" xfId="0" applyFill="1" applyBorder="1"/>
    <xf numFmtId="0" fontId="49" fillId="4" borderId="75" xfId="0" applyFont="1" applyFill="1" applyBorder="1" applyAlignment="1" applyProtection="1">
      <alignment horizontal="center" vertical="center"/>
      <protection locked="0"/>
    </xf>
    <xf numFmtId="0" fontId="49" fillId="16" borderId="75" xfId="0" applyFont="1" applyFill="1" applyBorder="1" applyAlignment="1" applyProtection="1">
      <alignment horizontal="center" vertical="center"/>
      <protection locked="0"/>
    </xf>
    <xf numFmtId="166" fontId="49" fillId="16" borderId="31" xfId="0" applyNumberFormat="1" applyFont="1" applyFill="1" applyBorder="1" applyAlignment="1">
      <alignment vertical="center"/>
    </xf>
    <xf numFmtId="0" fontId="0" fillId="28" borderId="0" xfId="0" applyFill="1"/>
    <xf numFmtId="49" fontId="0" fillId="29" borderId="0" xfId="0" applyNumberFormat="1" applyFill="1"/>
    <xf numFmtId="0" fontId="48" fillId="14" borderId="15" xfId="0" applyFont="1" applyFill="1" applyBorder="1" applyAlignment="1" applyProtection="1">
      <alignment vertical="center" wrapText="1"/>
      <protection locked="0"/>
    </xf>
    <xf numFmtId="0" fontId="0" fillId="29" borderId="0" xfId="0" applyFill="1"/>
    <xf numFmtId="0" fontId="0" fillId="0" borderId="0" xfId="0" quotePrefix="1"/>
    <xf numFmtId="0" fontId="41" fillId="5" borderId="75" xfId="0" applyFont="1" applyFill="1" applyBorder="1" applyAlignment="1">
      <alignment vertical="center" wrapText="1"/>
    </xf>
    <xf numFmtId="0" fontId="41" fillId="14" borderId="76" xfId="0" applyFont="1" applyFill="1" applyBorder="1" applyAlignment="1">
      <alignment horizontal="center" vertical="center" wrapText="1"/>
    </xf>
    <xf numFmtId="0" fontId="0" fillId="0" borderId="75" xfId="0" applyBorder="1" applyAlignment="1">
      <alignment horizontal="center"/>
    </xf>
    <xf numFmtId="0" fontId="49" fillId="16" borderId="75" xfId="0" applyFont="1" applyFill="1" applyBorder="1" applyAlignment="1">
      <alignment horizontal="left" vertical="center"/>
    </xf>
    <xf numFmtId="0" fontId="45" fillId="5" borderId="14" xfId="0" applyFont="1" applyFill="1" applyBorder="1" applyAlignment="1">
      <alignment horizontal="left" vertical="center"/>
    </xf>
    <xf numFmtId="0" fontId="45" fillId="5" borderId="14" xfId="0" applyFont="1" applyFill="1" applyBorder="1" applyAlignment="1">
      <alignment horizontal="left"/>
    </xf>
    <xf numFmtId="0" fontId="45" fillId="7" borderId="14" xfId="0" applyFont="1" applyFill="1" applyBorder="1" applyAlignment="1">
      <alignment horizontal="center" vertical="center"/>
    </xf>
    <xf numFmtId="169" fontId="45" fillId="7" borderId="1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0" fillId="0" borderId="79" xfId="0" applyBorder="1"/>
    <xf numFmtId="0" fontId="27" fillId="0" borderId="80" xfId="0" applyFont="1" applyBorder="1"/>
    <xf numFmtId="0" fontId="0" fillId="0" borderId="80" xfId="0" applyBorder="1"/>
    <xf numFmtId="0" fontId="0" fillId="0" borderId="81" xfId="0" applyBorder="1"/>
    <xf numFmtId="0" fontId="27" fillId="0" borderId="79" xfId="0" applyFont="1" applyBorder="1"/>
    <xf numFmtId="0" fontId="47" fillId="0" borderId="81" xfId="0" applyFont="1" applyBorder="1" applyAlignment="1">
      <alignment horizontal="left" vertical="center"/>
    </xf>
    <xf numFmtId="0" fontId="77" fillId="13" borderId="75" xfId="0" applyFont="1" applyFill="1" applyBorder="1" applyAlignment="1" applyProtection="1">
      <alignment horizontal="center" vertical="center" wrapText="1"/>
      <protection locked="0"/>
    </xf>
    <xf numFmtId="0" fontId="77" fillId="5" borderId="75" xfId="0" applyFont="1" applyFill="1" applyBorder="1" applyAlignment="1" applyProtection="1">
      <alignment horizontal="center" vertical="center"/>
      <protection locked="0"/>
    </xf>
    <xf numFmtId="0" fontId="77" fillId="5" borderId="0" xfId="0" applyFont="1" applyFill="1" applyAlignment="1" applyProtection="1">
      <alignment horizontal="center" vertical="center"/>
      <protection locked="0"/>
    </xf>
    <xf numFmtId="0" fontId="49" fillId="0" borderId="0" xfId="0" applyFont="1" applyAlignment="1">
      <alignment horizontal="left" vertical="center"/>
    </xf>
    <xf numFmtId="164" fontId="49" fillId="0" borderId="0" xfId="0" applyNumberFormat="1" applyFont="1" applyAlignment="1">
      <alignment horizontal="left" vertical="center"/>
    </xf>
    <xf numFmtId="164" fontId="49" fillId="0" borderId="0" xfId="0" applyNumberFormat="1" applyFont="1" applyAlignment="1" applyProtection="1">
      <alignment horizontal="center" vertical="center"/>
      <protection locked="0"/>
    </xf>
    <xf numFmtId="0" fontId="49" fillId="5" borderId="75" xfId="0" applyFont="1" applyFill="1" applyBorder="1" applyAlignment="1" applyProtection="1">
      <alignment horizontal="center" vertical="center"/>
      <protection locked="0"/>
    </xf>
    <xf numFmtId="165" fontId="49" fillId="4" borderId="0" xfId="0" applyNumberFormat="1" applyFont="1" applyFill="1" applyAlignment="1">
      <alignment horizontal="center"/>
    </xf>
    <xf numFmtId="0" fontId="49" fillId="14" borderId="75" xfId="0" applyFont="1" applyFill="1" applyBorder="1" applyAlignment="1">
      <alignment horizontal="center" vertical="center"/>
    </xf>
    <xf numFmtId="0" fontId="49" fillId="0" borderId="75" xfId="0" applyFont="1" applyBorder="1" applyAlignment="1" applyProtection="1">
      <alignment horizontal="center"/>
      <protection locked="0"/>
    </xf>
    <xf numFmtId="0" fontId="49" fillId="16" borderId="75" xfId="0" applyFont="1" applyFill="1" applyBorder="1" applyAlignment="1">
      <alignment vertical="center"/>
    </xf>
    <xf numFmtId="0" fontId="49" fillId="16" borderId="75" xfId="0" applyFont="1" applyFill="1" applyBorder="1" applyAlignment="1">
      <alignment horizontal="right" vertical="center"/>
    </xf>
    <xf numFmtId="0" fontId="49" fillId="16" borderId="76" xfId="0" applyFont="1" applyFill="1" applyBorder="1" applyAlignment="1">
      <alignment vertical="center"/>
    </xf>
    <xf numFmtId="0" fontId="49" fillId="4" borderId="0" xfId="0" applyFont="1" applyFill="1" applyAlignment="1" applyProtection="1">
      <alignment vertical="top"/>
      <protection locked="0"/>
    </xf>
    <xf numFmtId="0" fontId="3" fillId="0" borderId="0" xfId="0" applyFont="1" applyAlignment="1">
      <alignment horizontal="center" vertical="center"/>
    </xf>
    <xf numFmtId="0" fontId="49" fillId="0" borderId="0" xfId="0" applyFont="1" applyAlignment="1">
      <alignment vertical="top"/>
    </xf>
    <xf numFmtId="0" fontId="49" fillId="0" borderId="0" xfId="0" applyFont="1" applyAlignment="1">
      <alignment horizontal="left"/>
    </xf>
    <xf numFmtId="0" fontId="48" fillId="14" borderId="75" xfId="0" applyFont="1" applyFill="1" applyBorder="1" applyAlignment="1">
      <alignment horizontal="left"/>
    </xf>
    <xf numFmtId="0" fontId="48" fillId="14" borderId="75" xfId="0" applyFont="1" applyFill="1" applyBorder="1" applyAlignment="1">
      <alignment horizontal="center" vertical="center"/>
    </xf>
    <xf numFmtId="0" fontId="48" fillId="0" borderId="75" xfId="0" applyFont="1" applyBorder="1" applyAlignment="1">
      <alignment horizontal="center"/>
    </xf>
    <xf numFmtId="0" fontId="48" fillId="0" borderId="0" xfId="0" applyFont="1" applyAlignment="1" applyProtection="1">
      <alignment horizontal="center"/>
      <protection locked="0"/>
    </xf>
    <xf numFmtId="0" fontId="48" fillId="0" borderId="0" xfId="0" applyFont="1" applyAlignment="1">
      <alignment horizontal="center"/>
    </xf>
    <xf numFmtId="0" fontId="81" fillId="0" borderId="0" xfId="0" applyFont="1" applyAlignment="1">
      <alignment horizontal="center" vertical="center"/>
    </xf>
    <xf numFmtId="0" fontId="49" fillId="14" borderId="75" xfId="0" applyFont="1" applyFill="1" applyBorder="1" applyAlignment="1">
      <alignment horizontal="left" vertical="center"/>
    </xf>
    <xf numFmtId="0" fontId="49" fillId="0" borderId="0" xfId="0" applyFont="1" applyAlignment="1" applyProtection="1">
      <alignment horizontal="center" vertical="center"/>
      <protection locked="0"/>
    </xf>
    <xf numFmtId="0" fontId="41" fillId="5" borderId="0" xfId="0" applyFont="1" applyFill="1" applyAlignment="1">
      <alignment vertical="center" wrapText="1"/>
    </xf>
    <xf numFmtId="0" fontId="41" fillId="5" borderId="0" xfId="0" applyFont="1" applyFill="1" applyAlignment="1">
      <alignment horizontal="center" vertical="center" wrapText="1"/>
    </xf>
    <xf numFmtId="0" fontId="0" fillId="5" borderId="79" xfId="0" applyFill="1" applyBorder="1"/>
    <xf numFmtId="0" fontId="0" fillId="5" borderId="80" xfId="0" applyFill="1" applyBorder="1"/>
    <xf numFmtId="0" fontId="0" fillId="5" borderId="81" xfId="0" applyFill="1" applyBorder="1"/>
    <xf numFmtId="0" fontId="49" fillId="0" borderId="0" xfId="0" applyFont="1" applyAlignment="1">
      <alignment horizontal="left" vertical="top" wrapText="1"/>
    </xf>
    <xf numFmtId="0" fontId="49" fillId="4" borderId="0" xfId="0" applyFont="1" applyFill="1" applyAlignment="1">
      <alignment horizontal="left" vertical="top" wrapText="1"/>
    </xf>
    <xf numFmtId="0" fontId="0" fillId="0" borderId="0" xfId="0" applyAlignment="1">
      <alignment horizontal="left"/>
    </xf>
    <xf numFmtId="168" fontId="77" fillId="0" borderId="75" xfId="0" applyNumberFormat="1" applyFont="1" applyBorder="1" applyAlignment="1">
      <alignment horizontal="center" vertical="center" wrapText="1"/>
    </xf>
    <xf numFmtId="168" fontId="49" fillId="0" borderId="75" xfId="0" applyNumberFormat="1" applyFont="1" applyBorder="1" applyAlignment="1">
      <alignment horizontal="center" vertical="center" wrapText="1"/>
    </xf>
    <xf numFmtId="0" fontId="41" fillId="14" borderId="75" xfId="0" applyFont="1" applyFill="1" applyBorder="1" applyAlignment="1">
      <alignment horizontal="center" vertical="center"/>
    </xf>
    <xf numFmtId="0" fontId="41" fillId="5" borderId="75" xfId="0" applyFont="1" applyFill="1" applyBorder="1" applyAlignment="1">
      <alignment horizontal="center" vertical="center"/>
    </xf>
    <xf numFmtId="0" fontId="0" fillId="5" borderId="75" xfId="0" applyFill="1" applyBorder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0" fontId="48" fillId="5" borderId="0" xfId="0" applyFont="1" applyFill="1" applyAlignment="1" applyProtection="1">
      <alignment horizontal="center" vertical="center"/>
      <protection locked="0"/>
    </xf>
    <xf numFmtId="0" fontId="48" fillId="5" borderId="0" xfId="0" applyFont="1" applyFill="1" applyAlignment="1">
      <alignment horizontal="center" vertical="center"/>
    </xf>
    <xf numFmtId="0" fontId="86" fillId="5" borderId="0" xfId="0" applyFont="1" applyFill="1" applyAlignment="1">
      <alignment vertical="center" wrapText="1"/>
    </xf>
    <xf numFmtId="0" fontId="48" fillId="14" borderId="75" xfId="0" applyFont="1" applyFill="1" applyBorder="1" applyAlignment="1">
      <alignment horizontal="left" vertical="center" wrapText="1"/>
    </xf>
    <xf numFmtId="0" fontId="86" fillId="0" borderId="0" xfId="0" applyFont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right" vertical="center" wrapText="1"/>
      <protection locked="0"/>
    </xf>
    <xf numFmtId="0" fontId="77" fillId="0" borderId="0" xfId="0" applyFont="1" applyAlignment="1">
      <alignment horizontal="center" vertical="center"/>
    </xf>
    <xf numFmtId="0" fontId="48" fillId="0" borderId="0" xfId="0" applyFont="1" applyAlignment="1" applyProtection="1">
      <alignment horizontal="center" vertical="center"/>
      <protection locked="0"/>
    </xf>
    <xf numFmtId="0" fontId="48" fillId="5" borderId="0" xfId="0" applyFont="1" applyFill="1" applyAlignment="1">
      <alignment horizontal="left" vertical="center"/>
    </xf>
    <xf numFmtId="167" fontId="48" fillId="0" borderId="0" xfId="0" applyNumberFormat="1" applyFont="1" applyAlignment="1" applyProtection="1">
      <alignment horizontal="center" vertical="center"/>
      <protection locked="0"/>
    </xf>
    <xf numFmtId="0" fontId="48" fillId="14" borderId="75" xfId="0" applyFont="1" applyFill="1" applyBorder="1" applyAlignment="1">
      <alignment horizontal="left" vertical="center"/>
    </xf>
    <xf numFmtId="171" fontId="49" fillId="4" borderId="0" xfId="0" applyNumberFormat="1" applyFont="1" applyFill="1" applyAlignment="1">
      <alignment horizontal="center" vertical="center"/>
    </xf>
    <xf numFmtId="0" fontId="49" fillId="4" borderId="75" xfId="0" applyFont="1" applyFill="1" applyBorder="1" applyAlignment="1">
      <alignment horizontal="left" vertical="center"/>
    </xf>
    <xf numFmtId="0" fontId="49" fillId="13" borderId="0" xfId="0" applyFont="1" applyFill="1" applyAlignment="1">
      <alignment vertical="center" wrapText="1"/>
    </xf>
    <xf numFmtId="0" fontId="78" fillId="13" borderId="0" xfId="0" applyFont="1" applyFill="1" applyAlignment="1">
      <alignment vertical="center" wrapText="1"/>
    </xf>
    <xf numFmtId="0" fontId="88" fillId="13" borderId="0" xfId="0" applyFont="1" applyFill="1" applyAlignment="1">
      <alignment vertical="center" wrapText="1"/>
    </xf>
    <xf numFmtId="0" fontId="86" fillId="5" borderId="0" xfId="0" applyFont="1" applyFill="1" applyAlignment="1">
      <alignment horizontal="center" vertical="center" wrapText="1"/>
    </xf>
    <xf numFmtId="0" fontId="49" fillId="16" borderId="98" xfId="0" applyFont="1" applyFill="1" applyBorder="1" applyAlignment="1">
      <alignment horizontal="left" vertical="center"/>
    </xf>
    <xf numFmtId="0" fontId="59" fillId="4" borderId="0" xfId="0" applyFont="1" applyFill="1" applyAlignment="1">
      <alignment vertical="center"/>
    </xf>
    <xf numFmtId="0" fontId="0" fillId="0" borderId="93" xfId="0" applyBorder="1"/>
    <xf numFmtId="0" fontId="0" fillId="0" borderId="94" xfId="0" applyBorder="1"/>
    <xf numFmtId="0" fontId="67" fillId="0" borderId="93" xfId="3" applyBorder="1"/>
    <xf numFmtId="0" fontId="0" fillId="0" borderId="95" xfId="0" applyBorder="1"/>
    <xf numFmtId="0" fontId="0" fillId="0" borderId="96" xfId="0" applyBorder="1"/>
    <xf numFmtId="0" fontId="0" fillId="0" borderId="97" xfId="0" applyBorder="1"/>
    <xf numFmtId="0" fontId="1" fillId="0" borderId="93" xfId="0" applyFont="1" applyBorder="1"/>
    <xf numFmtId="0" fontId="1" fillId="0" borderId="0" xfId="0" applyFont="1"/>
    <xf numFmtId="0" fontId="46" fillId="0" borderId="30" xfId="0" applyFont="1" applyBorder="1"/>
    <xf numFmtId="0" fontId="47" fillId="0" borderId="58" xfId="0" applyFont="1" applyBorder="1" applyAlignment="1">
      <alignment vertical="center"/>
    </xf>
    <xf numFmtId="0" fontId="27" fillId="0" borderId="83" xfId="0" applyFont="1" applyBorder="1"/>
    <xf numFmtId="0" fontId="47" fillId="0" borderId="85" xfId="0" applyFont="1" applyBorder="1" applyAlignment="1">
      <alignment horizontal="left" vertical="center"/>
    </xf>
    <xf numFmtId="0" fontId="77" fillId="13" borderId="82" xfId="0" applyFont="1" applyFill="1" applyBorder="1" applyAlignment="1">
      <alignment horizontal="center" vertical="center" wrapText="1"/>
    </xf>
    <xf numFmtId="0" fontId="77" fillId="13" borderId="0" xfId="0" quotePrefix="1" applyFont="1" applyFill="1" applyAlignment="1">
      <alignment vertical="center"/>
    </xf>
    <xf numFmtId="0" fontId="49" fillId="13" borderId="0" xfId="0" applyFont="1" applyFill="1" applyAlignment="1">
      <alignment vertical="top" wrapText="1"/>
    </xf>
    <xf numFmtId="0" fontId="77" fillId="5" borderId="82" xfId="0" applyFont="1" applyFill="1" applyBorder="1" applyAlignment="1">
      <alignment horizontal="center" vertical="center"/>
    </xf>
    <xf numFmtId="0" fontId="77" fillId="5" borderId="0" xfId="0" applyFont="1" applyFill="1" applyAlignment="1">
      <alignment horizontal="center" vertical="center"/>
    </xf>
    <xf numFmtId="164" fontId="49" fillId="0" borderId="0" xfId="0" applyNumberFormat="1" applyFont="1" applyAlignment="1">
      <alignment horizontal="center" vertical="center"/>
    </xf>
    <xf numFmtId="0" fontId="49" fillId="5" borderId="82" xfId="0" applyFont="1" applyFill="1" applyBorder="1" applyAlignment="1">
      <alignment horizontal="center" vertical="center"/>
    </xf>
    <xf numFmtId="0" fontId="49" fillId="16" borderId="82" xfId="0" applyFont="1" applyFill="1" applyBorder="1" applyAlignment="1">
      <alignment horizontal="left" vertical="center"/>
    </xf>
    <xf numFmtId="0" fontId="49" fillId="14" borderId="82" xfId="0" applyFont="1" applyFill="1" applyBorder="1" applyAlignment="1">
      <alignment horizontal="center" vertical="center"/>
    </xf>
    <xf numFmtId="0" fontId="49" fillId="0" borderId="82" xfId="0" applyFont="1" applyBorder="1" applyAlignment="1">
      <alignment horizontal="center"/>
    </xf>
    <xf numFmtId="0" fontId="49" fillId="14" borderId="82" xfId="0" applyFont="1" applyFill="1" applyBorder="1" applyAlignment="1">
      <alignment horizontal="left" vertical="center"/>
    </xf>
    <xf numFmtId="0" fontId="49" fillId="3" borderId="0" xfId="0" applyFont="1" applyFill="1" applyAlignment="1">
      <alignment horizontal="left" vertical="center"/>
    </xf>
    <xf numFmtId="0" fontId="49" fillId="16" borderId="82" xfId="0" applyFont="1" applyFill="1" applyBorder="1" applyAlignment="1">
      <alignment vertical="center"/>
    </xf>
    <xf numFmtId="0" fontId="49" fillId="16" borderId="82" xfId="0" applyFont="1" applyFill="1" applyBorder="1" applyAlignment="1">
      <alignment horizontal="right" vertical="center"/>
    </xf>
    <xf numFmtId="0" fontId="49" fillId="16" borderId="86" xfId="0" applyFont="1" applyFill="1" applyBorder="1" applyAlignment="1">
      <alignment vertical="center"/>
    </xf>
    <xf numFmtId="0" fontId="49" fillId="16" borderId="82" xfId="0" applyFont="1" applyFill="1" applyBorder="1" applyAlignment="1">
      <alignment horizontal="center" vertical="center"/>
    </xf>
    <xf numFmtId="0" fontId="49" fillId="4" borderId="0" xfId="0" applyFont="1" applyFill="1" applyAlignment="1">
      <alignment vertical="top"/>
    </xf>
    <xf numFmtId="0" fontId="48" fillId="14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48" fillId="0" borderId="82" xfId="0" applyFont="1" applyBorder="1" applyAlignment="1">
      <alignment horizontal="center"/>
    </xf>
    <xf numFmtId="0" fontId="49" fillId="16" borderId="89" xfId="0" applyFont="1" applyFill="1" applyBorder="1" applyAlignment="1">
      <alignment horizontal="center" vertical="center"/>
    </xf>
    <xf numFmtId="0" fontId="49" fillId="4" borderId="89" xfId="0" applyFont="1" applyFill="1" applyBorder="1" applyAlignment="1">
      <alignment horizontal="center" vertical="center"/>
    </xf>
    <xf numFmtId="0" fontId="41" fillId="14" borderId="82" xfId="0" applyFont="1" applyFill="1" applyBorder="1" applyAlignment="1">
      <alignment horizontal="center" vertical="center" wrapText="1"/>
    </xf>
    <xf numFmtId="0" fontId="0" fillId="5" borderId="83" xfId="0" applyFill="1" applyBorder="1"/>
    <xf numFmtId="0" fontId="0" fillId="5" borderId="84" xfId="0" applyFill="1" applyBorder="1"/>
    <xf numFmtId="0" fontId="0" fillId="0" borderId="84" xfId="0" applyBorder="1"/>
    <xf numFmtId="0" fontId="0" fillId="5" borderId="85" xfId="0" applyFill="1" applyBorder="1"/>
    <xf numFmtId="0" fontId="41" fillId="14" borderId="86" xfId="0" applyFont="1" applyFill="1" applyBorder="1" applyAlignment="1">
      <alignment horizontal="center" vertical="center" wrapText="1"/>
    </xf>
    <xf numFmtId="0" fontId="41" fillId="5" borderId="82" xfId="0" applyFont="1" applyFill="1" applyBorder="1" applyAlignment="1">
      <alignment vertical="center" wrapText="1"/>
    </xf>
    <xf numFmtId="168" fontId="49" fillId="0" borderId="82" xfId="0" applyNumberFormat="1" applyFont="1" applyBorder="1" applyAlignment="1">
      <alignment horizontal="center" vertical="center" wrapText="1"/>
    </xf>
    <xf numFmtId="0" fontId="0" fillId="14" borderId="82" xfId="0" applyFill="1" applyBorder="1" applyAlignment="1">
      <alignment horizontal="center" vertical="center"/>
    </xf>
    <xf numFmtId="0" fontId="41" fillId="5" borderId="82" xfId="0" applyFont="1" applyFill="1" applyBorder="1" applyAlignment="1">
      <alignment horizontal="center" vertical="center"/>
    </xf>
    <xf numFmtId="0" fontId="0" fillId="5" borderId="82" xfId="0" applyFill="1" applyBorder="1" applyAlignment="1">
      <alignment horizontal="center" vertical="center"/>
    </xf>
    <xf numFmtId="0" fontId="0" fillId="14" borderId="82" xfId="0" applyFill="1" applyBorder="1" applyAlignment="1">
      <alignment horizontal="right" vertical="center"/>
    </xf>
    <xf numFmtId="0" fontId="37" fillId="5" borderId="82" xfId="0" applyFont="1" applyFill="1" applyBorder="1" applyAlignment="1">
      <alignment horizontal="center" vertical="center"/>
    </xf>
    <xf numFmtId="0" fontId="0" fillId="5" borderId="88" xfId="0" applyFill="1" applyBorder="1"/>
    <xf numFmtId="0" fontId="0" fillId="5" borderId="87" xfId="0" applyFill="1" applyBorder="1"/>
    <xf numFmtId="0" fontId="48" fillId="14" borderId="82" xfId="0" applyFont="1" applyFill="1" applyBorder="1" applyAlignment="1">
      <alignment horizontal="left" vertical="center" wrapText="1"/>
    </xf>
    <xf numFmtId="0" fontId="86" fillId="0" borderId="0" xfId="0" applyFont="1" applyAlignment="1">
      <alignment horizontal="center" vertical="center" wrapText="1"/>
    </xf>
    <xf numFmtId="0" fontId="48" fillId="0" borderId="0" xfId="0" applyFont="1" applyAlignment="1">
      <alignment horizontal="right" vertical="center" wrapText="1"/>
    </xf>
    <xf numFmtId="0" fontId="48" fillId="5" borderId="0" xfId="0" applyFont="1" applyFill="1" applyAlignment="1">
      <alignment vertical="center"/>
    </xf>
    <xf numFmtId="0" fontId="48" fillId="14" borderId="89" xfId="0" applyFont="1" applyFill="1" applyBorder="1" applyAlignment="1">
      <alignment horizontal="left" vertical="center"/>
    </xf>
    <xf numFmtId="0" fontId="49" fillId="16" borderId="89" xfId="0" applyFont="1" applyFill="1" applyBorder="1" applyAlignment="1">
      <alignment horizontal="left" vertical="center"/>
    </xf>
    <xf numFmtId="0" fontId="48" fillId="0" borderId="0" xfId="0" applyFont="1" applyAlignment="1">
      <alignment horizontal="center" vertical="center"/>
    </xf>
    <xf numFmtId="167" fontId="48" fillId="0" borderId="0" xfId="0" applyNumberFormat="1" applyFont="1" applyAlignment="1">
      <alignment horizontal="center" vertical="center"/>
    </xf>
    <xf numFmtId="0" fontId="49" fillId="4" borderId="82" xfId="0" applyFont="1" applyFill="1" applyBorder="1" applyAlignment="1">
      <alignment horizontal="left" vertical="center"/>
    </xf>
    <xf numFmtId="0" fontId="0" fillId="0" borderId="103" xfId="0" applyBorder="1"/>
    <xf numFmtId="0" fontId="0" fillId="0" borderId="102" xfId="0" applyBorder="1"/>
    <xf numFmtId="0" fontId="48" fillId="14" borderId="82" xfId="0" applyFont="1" applyFill="1" applyBorder="1" applyAlignment="1">
      <alignment horizontal="left" vertical="center"/>
    </xf>
    <xf numFmtId="0" fontId="49" fillId="16" borderId="83" xfId="0" applyFont="1" applyFill="1" applyBorder="1" applyAlignment="1">
      <alignment horizontal="left" vertical="center"/>
    </xf>
    <xf numFmtId="0" fontId="49" fillId="16" borderId="85" xfId="0" applyFont="1" applyFill="1" applyBorder="1" applyAlignment="1">
      <alignment horizontal="left" vertical="center"/>
    </xf>
    <xf numFmtId="0" fontId="59" fillId="14" borderId="82" xfId="0" applyFont="1" applyFill="1" applyBorder="1" applyAlignment="1">
      <alignment horizontal="center" vertical="center"/>
    </xf>
    <xf numFmtId="0" fontId="45" fillId="5" borderId="0" xfId="0" applyFont="1" applyFill="1" applyAlignment="1">
      <alignment horizontal="center"/>
    </xf>
    <xf numFmtId="0" fontId="45" fillId="5" borderId="30" xfId="0" applyFont="1" applyFill="1" applyBorder="1" applyAlignment="1">
      <alignment horizontal="center"/>
    </xf>
    <xf numFmtId="0" fontId="89" fillId="4" borderId="89" xfId="0" applyFont="1" applyFill="1" applyBorder="1" applyAlignment="1" applyProtection="1">
      <alignment horizontal="center" vertical="center"/>
      <protection locked="0"/>
    </xf>
    <xf numFmtId="0" fontId="77" fillId="14" borderId="82" xfId="0" applyFont="1" applyFill="1" applyBorder="1" applyAlignment="1">
      <alignment horizontal="left" vertical="center"/>
    </xf>
    <xf numFmtId="0" fontId="1" fillId="14" borderId="82" xfId="0" applyFont="1" applyFill="1" applyBorder="1" applyAlignment="1">
      <alignment horizontal="center" vertical="center"/>
    </xf>
    <xf numFmtId="168" fontId="77" fillId="14" borderId="82" xfId="0" applyNumberFormat="1" applyFont="1" applyFill="1" applyBorder="1" applyAlignment="1">
      <alignment horizontal="center" vertical="center" wrapText="1"/>
    </xf>
    <xf numFmtId="0" fontId="77" fillId="14" borderId="89" xfId="0" applyFont="1" applyFill="1" applyBorder="1" applyAlignment="1">
      <alignment horizontal="center" vertical="center"/>
    </xf>
    <xf numFmtId="0" fontId="77" fillId="17" borderId="82" xfId="0" applyFont="1" applyFill="1" applyBorder="1" applyAlignment="1">
      <alignment horizontal="center" vertical="center" wrapText="1"/>
    </xf>
    <xf numFmtId="0" fontId="48" fillId="14" borderId="15" xfId="0" applyFont="1" applyFill="1" applyBorder="1" applyAlignment="1">
      <alignment vertical="center" wrapText="1"/>
    </xf>
    <xf numFmtId="0" fontId="87" fillId="14" borderId="105" xfId="0" applyFont="1" applyFill="1" applyBorder="1"/>
    <xf numFmtId="0" fontId="49" fillId="4" borderId="89" xfId="0" applyFont="1" applyFill="1" applyBorder="1" applyAlignment="1" applyProtection="1">
      <alignment horizontal="center" vertical="center"/>
      <protection locked="0"/>
    </xf>
    <xf numFmtId="0" fontId="38" fillId="30" borderId="0" xfId="0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59" fillId="4" borderId="0" xfId="0" applyFont="1" applyFill="1" applyAlignment="1">
      <alignment vertical="top" wrapText="1"/>
    </xf>
    <xf numFmtId="0" fontId="28" fillId="20" borderId="0" xfId="0" applyFont="1" applyFill="1" applyAlignment="1">
      <alignment vertical="center" wrapText="1"/>
    </xf>
    <xf numFmtId="0" fontId="28" fillId="5" borderId="0" xfId="0" applyFont="1" applyFill="1" applyAlignment="1">
      <alignment vertical="center" wrapText="1"/>
    </xf>
    <xf numFmtId="0" fontId="59" fillId="4" borderId="0" xfId="0" applyFont="1" applyFill="1" applyAlignment="1">
      <alignment wrapText="1"/>
    </xf>
    <xf numFmtId="0" fontId="59" fillId="4" borderId="0" xfId="0" applyFont="1" applyFill="1" applyAlignment="1">
      <alignment horizontal="center" wrapText="1"/>
    </xf>
    <xf numFmtId="0" fontId="49" fillId="0" borderId="87" xfId="0" applyFont="1" applyBorder="1" applyAlignment="1">
      <alignment horizontal="center" vertical="center" wrapText="1"/>
    </xf>
    <xf numFmtId="177" fontId="0" fillId="14" borderId="99" xfId="0" applyNumberFormat="1" applyFill="1" applyBorder="1"/>
    <xf numFmtId="2" fontId="0" fillId="14" borderId="101" xfId="0" applyNumberFormat="1" applyFill="1" applyBorder="1"/>
    <xf numFmtId="0" fontId="48" fillId="14" borderId="84" xfId="0" applyFont="1" applyFill="1" applyBorder="1" applyAlignment="1">
      <alignment horizontal="left" vertical="center"/>
    </xf>
    <xf numFmtId="0" fontId="48" fillId="14" borderId="98" xfId="0" applyFont="1" applyFill="1" applyBorder="1" applyAlignment="1">
      <alignment horizontal="left" vertical="center"/>
    </xf>
    <xf numFmtId="0" fontId="0" fillId="5" borderId="0" xfId="0" applyFill="1" applyAlignment="1">
      <alignment vertical="center"/>
    </xf>
    <xf numFmtId="0" fontId="41" fillId="5" borderId="89" xfId="0" applyFont="1" applyFill="1" applyBorder="1" applyAlignment="1">
      <alignment vertical="center" wrapText="1"/>
    </xf>
    <xf numFmtId="0" fontId="86" fillId="0" borderId="0" xfId="0" applyFont="1"/>
    <xf numFmtId="0" fontId="3" fillId="0" borderId="94" xfId="0" applyFont="1" applyBorder="1" applyAlignment="1">
      <alignment horizontal="left"/>
    </xf>
    <xf numFmtId="0" fontId="3" fillId="0" borderId="91" xfId="0" applyFont="1" applyBorder="1" applyAlignment="1">
      <alignment horizontal="left" wrapText="1"/>
    </xf>
    <xf numFmtId="169" fontId="3" fillId="0" borderId="91" xfId="0" applyNumberFormat="1" applyFont="1" applyBorder="1" applyAlignment="1">
      <alignment horizontal="left" vertical="center"/>
    </xf>
    <xf numFmtId="0" fontId="3" fillId="0" borderId="92" xfId="0" applyFont="1" applyBorder="1" applyAlignment="1">
      <alignment horizontal="left"/>
    </xf>
    <xf numFmtId="0" fontId="3" fillId="0" borderId="96" xfId="0" applyFont="1" applyBorder="1" applyAlignment="1">
      <alignment horizontal="left"/>
    </xf>
    <xf numFmtId="0" fontId="3" fillId="0" borderId="96" xfId="0" applyFont="1" applyBorder="1" applyAlignment="1">
      <alignment horizontal="left" vertical="center"/>
    </xf>
    <xf numFmtId="0" fontId="3" fillId="0" borderId="97" xfId="0" applyFont="1" applyBorder="1" applyAlignment="1">
      <alignment horizontal="left"/>
    </xf>
    <xf numFmtId="0" fontId="0" fillId="0" borderId="89" xfId="0" applyBorder="1" applyAlignment="1" applyProtection="1">
      <alignment horizontal="center" vertical="center"/>
      <protection locked="0"/>
    </xf>
    <xf numFmtId="0" fontId="77" fillId="14" borderId="26" xfId="0" applyFont="1" applyFill="1" applyBorder="1" applyAlignment="1">
      <alignment horizontal="center" vertical="center"/>
    </xf>
    <xf numFmtId="0" fontId="77" fillId="14" borderId="14" xfId="0" applyFont="1" applyFill="1" applyBorder="1" applyAlignment="1">
      <alignment horizontal="center" vertical="center"/>
    </xf>
    <xf numFmtId="168" fontId="49" fillId="14" borderId="14" xfId="0" applyNumberFormat="1" applyFont="1" applyFill="1" applyBorder="1" applyAlignment="1">
      <alignment vertical="center"/>
    </xf>
    <xf numFmtId="0" fontId="49" fillId="4" borderId="35" xfId="0" applyFont="1" applyFill="1" applyBorder="1" applyAlignment="1" applyProtection="1">
      <alignment horizontal="left" vertical="center"/>
      <protection locked="0"/>
    </xf>
    <xf numFmtId="0" fontId="49" fillId="4" borderId="15" xfId="0" applyFont="1" applyFill="1" applyBorder="1" applyAlignment="1" applyProtection="1">
      <alignment horizontal="left" vertical="center"/>
      <protection locked="0"/>
    </xf>
    <xf numFmtId="0" fontId="49" fillId="5" borderId="15" xfId="0" applyFont="1" applyFill="1" applyBorder="1" applyAlignment="1" applyProtection="1">
      <alignment horizontal="center" vertical="center"/>
      <protection locked="0"/>
    </xf>
    <xf numFmtId="0" fontId="48" fillId="16" borderId="28" xfId="0" applyFont="1" applyFill="1" applyBorder="1"/>
    <xf numFmtId="0" fontId="0" fillId="5" borderId="111" xfId="0" applyFill="1" applyBorder="1"/>
    <xf numFmtId="0" fontId="0" fillId="5" borderId="115" xfId="0" applyFill="1" applyBorder="1"/>
    <xf numFmtId="0" fontId="0" fillId="5" borderId="93" xfId="0" applyFill="1" applyBorder="1"/>
    <xf numFmtId="0" fontId="0" fillId="5" borderId="94" xfId="0" applyFill="1" applyBorder="1"/>
    <xf numFmtId="0" fontId="48" fillId="5" borderId="93" xfId="0" applyFont="1" applyFill="1" applyBorder="1" applyAlignment="1">
      <alignment horizontal="left"/>
    </xf>
    <xf numFmtId="0" fontId="0" fillId="5" borderId="95" xfId="0" applyFill="1" applyBorder="1"/>
    <xf numFmtId="0" fontId="0" fillId="5" borderId="96" xfId="0" applyFill="1" applyBorder="1"/>
    <xf numFmtId="0" fontId="0" fillId="5" borderId="97" xfId="0" applyFill="1" applyBorder="1"/>
    <xf numFmtId="0" fontId="101" fillId="18" borderId="14" xfId="0" applyFont="1" applyFill="1" applyBorder="1" applyAlignment="1">
      <alignment horizontal="center" vertical="center" wrapText="1"/>
    </xf>
    <xf numFmtId="169" fontId="45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 wrapText="1"/>
    </xf>
    <xf numFmtId="0" fontId="102" fillId="5" borderId="0" xfId="0" applyFont="1" applyFill="1" applyAlignment="1">
      <alignment horizontal="center" vertical="center" wrapText="1"/>
    </xf>
    <xf numFmtId="0" fontId="103" fillId="5" borderId="0" xfId="0" applyFont="1" applyFill="1" applyAlignment="1">
      <alignment horizontal="left"/>
    </xf>
    <xf numFmtId="0" fontId="103" fillId="5" borderId="0" xfId="0" applyFont="1" applyFill="1"/>
    <xf numFmtId="0" fontId="101" fillId="18" borderId="116" xfId="0" applyFont="1" applyFill="1" applyBorder="1" applyAlignment="1">
      <alignment horizontal="center" vertical="center" wrapText="1"/>
    </xf>
    <xf numFmtId="0" fontId="101" fillId="18" borderId="82" xfId="0" applyFont="1" applyFill="1" applyBorder="1" applyAlignment="1">
      <alignment horizontal="center" vertical="center" wrapText="1"/>
    </xf>
    <xf numFmtId="0" fontId="101" fillId="18" borderId="117" xfId="0" applyFont="1" applyFill="1" applyBorder="1" applyAlignment="1">
      <alignment horizontal="center" vertical="center" wrapText="1"/>
    </xf>
    <xf numFmtId="0" fontId="45" fillId="5" borderId="116" xfId="0" applyFont="1" applyFill="1" applyBorder="1" applyAlignment="1">
      <alignment horizontal="center" vertical="center"/>
    </xf>
    <xf numFmtId="169" fontId="45" fillId="5" borderId="82" xfId="0" applyNumberFormat="1" applyFont="1" applyFill="1" applyBorder="1" applyAlignment="1">
      <alignment horizontal="center" vertical="center"/>
    </xf>
    <xf numFmtId="0" fontId="45" fillId="5" borderId="82" xfId="0" applyFont="1" applyFill="1" applyBorder="1" applyAlignment="1">
      <alignment horizontal="left" vertical="center"/>
    </xf>
    <xf numFmtId="0" fontId="45" fillId="5" borderId="117" xfId="0" applyFont="1" applyFill="1" applyBorder="1" applyAlignment="1">
      <alignment horizontal="left" vertical="center"/>
    </xf>
    <xf numFmtId="0" fontId="45" fillId="0" borderId="116" xfId="0" applyFont="1" applyBorder="1" applyAlignment="1">
      <alignment horizontal="center" vertical="center"/>
    </xf>
    <xf numFmtId="179" fontId="45" fillId="0" borderId="82" xfId="0" applyNumberFormat="1" applyFont="1" applyBorder="1" applyAlignment="1">
      <alignment horizontal="center" vertical="center"/>
    </xf>
    <xf numFmtId="0" fontId="45" fillId="0" borderId="82" xfId="0" applyFont="1" applyBorder="1" applyAlignment="1">
      <alignment horizontal="left" vertical="center"/>
    </xf>
    <xf numFmtId="0" fontId="45" fillId="0" borderId="117" xfId="0" applyFont="1" applyBorder="1" applyAlignment="1">
      <alignment horizontal="left" vertical="center"/>
    </xf>
    <xf numFmtId="0" fontId="45" fillId="0" borderId="118" xfId="0" applyFont="1" applyBorder="1" applyAlignment="1">
      <alignment horizontal="center" vertical="center"/>
    </xf>
    <xf numFmtId="179" fontId="45" fillId="0" borderId="119" xfId="0" applyNumberFormat="1" applyFont="1" applyBorder="1" applyAlignment="1">
      <alignment horizontal="center" vertical="center"/>
    </xf>
    <xf numFmtId="0" fontId="45" fillId="0" borderId="119" xfId="0" applyFont="1" applyBorder="1" applyAlignment="1">
      <alignment horizontal="left" vertical="center"/>
    </xf>
    <xf numFmtId="0" fontId="45" fillId="0" borderId="120" xfId="0" applyFont="1" applyBorder="1" applyAlignment="1">
      <alignment horizontal="left" vertical="center"/>
    </xf>
    <xf numFmtId="0" fontId="52" fillId="0" borderId="93" xfId="0" applyFont="1" applyBorder="1" applyAlignment="1">
      <alignment vertical="center"/>
    </xf>
    <xf numFmtId="0" fontId="52" fillId="0" borderId="18" xfId="0" applyFont="1" applyBorder="1" applyAlignment="1" applyProtection="1">
      <alignment horizontal="left" vertical="center"/>
      <protection locked="0"/>
    </xf>
    <xf numFmtId="0" fontId="52" fillId="0" borderId="18" xfId="0" applyFont="1" applyBorder="1" applyAlignment="1" applyProtection="1">
      <alignment horizontal="center" vertical="center"/>
      <protection locked="0"/>
    </xf>
    <xf numFmtId="0" fontId="52" fillId="0" borderId="29" xfId="0" applyFont="1" applyBorder="1" applyAlignment="1" applyProtection="1">
      <alignment horizontal="center" vertical="center"/>
      <protection locked="0"/>
    </xf>
    <xf numFmtId="0" fontId="52" fillId="0" borderId="18" xfId="0" applyFont="1" applyBorder="1" applyAlignment="1" applyProtection="1">
      <alignment vertical="center"/>
      <protection locked="0"/>
    </xf>
    <xf numFmtId="0" fontId="52" fillId="0" borderId="29" xfId="0" applyFont="1" applyBorder="1" applyAlignment="1" applyProtection="1">
      <alignment vertical="center"/>
      <protection locked="0"/>
    </xf>
    <xf numFmtId="0" fontId="48" fillId="14" borderId="26" xfId="0" applyFont="1" applyFill="1" applyBorder="1" applyAlignment="1">
      <alignment horizontal="left" vertical="center"/>
    </xf>
    <xf numFmtId="0" fontId="48" fillId="14" borderId="29" xfId="0" applyFont="1" applyFill="1" applyBorder="1" applyAlignment="1">
      <alignment horizontal="left" vertical="center"/>
    </xf>
    <xf numFmtId="0" fontId="48" fillId="14" borderId="27" xfId="0" applyFont="1" applyFill="1" applyBorder="1" applyAlignment="1">
      <alignment horizontal="left" vertical="center"/>
    </xf>
    <xf numFmtId="0" fontId="38" fillId="15" borderId="26" xfId="0" applyFont="1" applyFill="1" applyBorder="1" applyAlignment="1">
      <alignment horizontal="left" vertical="center" wrapText="1"/>
    </xf>
    <xf numFmtId="0" fontId="38" fillId="15" borderId="55" xfId="0" applyFont="1" applyFill="1" applyBorder="1" applyAlignment="1">
      <alignment horizontal="left" vertical="center" wrapText="1"/>
    </xf>
    <xf numFmtId="0" fontId="38" fillId="15" borderId="27" xfId="0" applyFont="1" applyFill="1" applyBorder="1" applyAlignment="1">
      <alignment horizontal="left" vertical="center" wrapText="1"/>
    </xf>
    <xf numFmtId="0" fontId="83" fillId="16" borderId="89" xfId="0" applyFont="1" applyFill="1" applyBorder="1" applyAlignment="1">
      <alignment horizontal="left" vertical="top" wrapText="1"/>
    </xf>
    <xf numFmtId="0" fontId="83" fillId="16" borderId="89" xfId="0" applyFont="1" applyFill="1" applyBorder="1" applyAlignment="1">
      <alignment horizontal="left" vertical="top"/>
    </xf>
    <xf numFmtId="0" fontId="89" fillId="16" borderId="89" xfId="0" applyFont="1" applyFill="1" applyBorder="1" applyAlignment="1">
      <alignment horizontal="left" vertical="center"/>
    </xf>
    <xf numFmtId="0" fontId="92" fillId="14" borderId="89" xfId="0" applyFont="1" applyFill="1" applyBorder="1" applyAlignment="1">
      <alignment horizontal="left" vertical="center"/>
    </xf>
    <xf numFmtId="0" fontId="48" fillId="5" borderId="83" xfId="0" applyFont="1" applyFill="1" applyBorder="1" applyAlignment="1" applyProtection="1">
      <alignment horizontal="center" vertical="center"/>
      <protection locked="0"/>
    </xf>
    <xf numFmtId="0" fontId="48" fillId="5" borderId="85" xfId="0" applyFont="1" applyFill="1" applyBorder="1" applyAlignment="1" applyProtection="1">
      <alignment horizontal="center" vertical="center"/>
      <protection locked="0"/>
    </xf>
    <xf numFmtId="0" fontId="48" fillId="5" borderId="26" xfId="0" applyFont="1" applyFill="1" applyBorder="1" applyAlignment="1" applyProtection="1">
      <alignment horizontal="center" vertical="center"/>
      <protection locked="0"/>
    </xf>
    <xf numFmtId="0" fontId="48" fillId="5" borderId="27" xfId="0" applyFont="1" applyFill="1" applyBorder="1" applyAlignment="1" applyProtection="1">
      <alignment horizontal="center" vertical="center"/>
      <protection locked="0"/>
    </xf>
    <xf numFmtId="0" fontId="48" fillId="14" borderId="84" xfId="0" applyFont="1" applyFill="1" applyBorder="1" applyAlignment="1">
      <alignment horizontal="center" vertical="center"/>
    </xf>
    <xf numFmtId="0" fontId="48" fillId="14" borderId="85" xfId="0" applyFont="1" applyFill="1" applyBorder="1" applyAlignment="1">
      <alignment horizontal="center" vertical="center"/>
    </xf>
    <xf numFmtId="0" fontId="86" fillId="14" borderId="66" xfId="0" applyFont="1" applyFill="1" applyBorder="1" applyAlignment="1">
      <alignment horizontal="left" vertical="center" wrapText="1"/>
    </xf>
    <xf numFmtId="0" fontId="77" fillId="2" borderId="26" xfId="0" applyFont="1" applyFill="1" applyBorder="1" applyAlignment="1">
      <alignment horizontal="left" vertical="center"/>
    </xf>
    <xf numFmtId="0" fontId="77" fillId="2" borderId="55" xfId="0" applyFont="1" applyFill="1" applyBorder="1" applyAlignment="1">
      <alignment horizontal="left" vertical="center"/>
    </xf>
    <xf numFmtId="0" fontId="77" fillId="2" borderId="27" xfId="0" applyFont="1" applyFill="1" applyBorder="1" applyAlignment="1">
      <alignment horizontal="left" vertical="center"/>
    </xf>
    <xf numFmtId="0" fontId="49" fillId="16" borderId="26" xfId="0" applyFont="1" applyFill="1" applyBorder="1" applyAlignment="1">
      <alignment horizontal="left" vertical="center"/>
    </xf>
    <xf numFmtId="0" fontId="49" fillId="16" borderId="55" xfId="0" applyFont="1" applyFill="1" applyBorder="1" applyAlignment="1">
      <alignment horizontal="left" vertical="center"/>
    </xf>
    <xf numFmtId="0" fontId="49" fillId="16" borderId="27" xfId="0" applyFont="1" applyFill="1" applyBorder="1" applyAlignment="1">
      <alignment horizontal="left" vertical="center"/>
    </xf>
    <xf numFmtId="0" fontId="48" fillId="5" borderId="26" xfId="0" applyFont="1" applyFill="1" applyBorder="1" applyAlignment="1" applyProtection="1">
      <alignment horizontal="left"/>
      <protection locked="0"/>
    </xf>
    <xf numFmtId="0" fontId="48" fillId="5" borderId="55" xfId="0" applyFont="1" applyFill="1" applyBorder="1" applyAlignment="1" applyProtection="1">
      <alignment horizontal="left"/>
      <protection locked="0"/>
    </xf>
    <xf numFmtId="0" fontId="48" fillId="5" borderId="27" xfId="0" applyFont="1" applyFill="1" applyBorder="1" applyAlignment="1" applyProtection="1">
      <alignment horizontal="left"/>
      <protection locked="0"/>
    </xf>
    <xf numFmtId="0" fontId="49" fillId="4" borderId="26" xfId="0" applyFont="1" applyFill="1" applyBorder="1" applyAlignment="1" applyProtection="1">
      <alignment horizontal="center" vertical="center"/>
      <protection locked="0"/>
    </xf>
    <xf numFmtId="0" fontId="49" fillId="4" borderId="27" xfId="0" applyFont="1" applyFill="1" applyBorder="1" applyAlignment="1" applyProtection="1">
      <alignment horizontal="center" vertical="center"/>
      <protection locked="0"/>
    </xf>
    <xf numFmtId="0" fontId="48" fillId="5" borderId="73" xfId="0" applyFont="1" applyFill="1" applyBorder="1" applyAlignment="1" applyProtection="1">
      <alignment horizontal="center" vertical="center"/>
      <protection locked="0"/>
    </xf>
    <xf numFmtId="0" fontId="48" fillId="5" borderId="71" xfId="0" applyFont="1" applyFill="1" applyBorder="1" applyAlignment="1" applyProtection="1">
      <alignment horizontal="center" vertical="center"/>
      <protection locked="0"/>
    </xf>
    <xf numFmtId="0" fontId="48" fillId="5" borderId="72" xfId="0" applyFont="1" applyFill="1" applyBorder="1" applyAlignment="1" applyProtection="1">
      <alignment horizontal="center" vertical="center"/>
      <protection locked="0"/>
    </xf>
    <xf numFmtId="0" fontId="79" fillId="4" borderId="26" xfId="3" applyFont="1" applyFill="1" applyBorder="1" applyAlignment="1" applyProtection="1">
      <alignment horizontal="center" vertical="center"/>
      <protection locked="0"/>
    </xf>
    <xf numFmtId="0" fontId="79" fillId="4" borderId="55" xfId="3" applyFont="1" applyFill="1" applyBorder="1" applyAlignment="1" applyProtection="1">
      <alignment horizontal="center" vertical="center"/>
      <protection locked="0"/>
    </xf>
    <xf numFmtId="0" fontId="79" fillId="4" borderId="27" xfId="3" applyFont="1" applyFill="1" applyBorder="1" applyAlignment="1" applyProtection="1">
      <alignment horizontal="center" vertical="center"/>
      <protection locked="0"/>
    </xf>
    <xf numFmtId="0" fontId="49" fillId="4" borderId="55" xfId="0" applyFont="1" applyFill="1" applyBorder="1" applyAlignment="1" applyProtection="1">
      <alignment horizontal="center" vertical="center"/>
      <protection locked="0"/>
    </xf>
    <xf numFmtId="0" fontId="48" fillId="5" borderId="55" xfId="0" applyFont="1" applyFill="1" applyBorder="1" applyAlignment="1" applyProtection="1">
      <alignment horizontal="center" vertical="center"/>
      <protection locked="0"/>
    </xf>
    <xf numFmtId="0" fontId="49" fillId="4" borderId="26" xfId="0" applyFont="1" applyFill="1" applyBorder="1" applyProtection="1">
      <protection locked="0"/>
    </xf>
    <xf numFmtId="0" fontId="0" fillId="0" borderId="29" xfId="0" applyBorder="1"/>
    <xf numFmtId="0" fontId="0" fillId="0" borderId="27" xfId="0" applyBorder="1"/>
    <xf numFmtId="0" fontId="49" fillId="4" borderId="29" xfId="0" applyFont="1" applyFill="1" applyBorder="1" applyAlignment="1" applyProtection="1">
      <alignment horizontal="center" vertical="center"/>
      <protection locked="0"/>
    </xf>
    <xf numFmtId="0" fontId="77" fillId="14" borderId="26" xfId="0" applyFont="1" applyFill="1" applyBorder="1" applyAlignment="1">
      <alignment horizontal="left" vertical="center"/>
    </xf>
    <xf numFmtId="0" fontId="77" fillId="14" borderId="29" xfId="0" applyFont="1" applyFill="1" applyBorder="1" applyAlignment="1">
      <alignment horizontal="left" vertical="center"/>
    </xf>
    <xf numFmtId="0" fontId="77" fillId="14" borderId="27" xfId="0" applyFont="1" applyFill="1" applyBorder="1" applyAlignment="1">
      <alignment horizontal="left" vertical="center"/>
    </xf>
    <xf numFmtId="0" fontId="77" fillId="16" borderId="36" xfId="0" applyFont="1" applyFill="1" applyBorder="1" applyAlignment="1">
      <alignment horizontal="center" vertical="center" wrapText="1"/>
    </xf>
    <xf numFmtId="0" fontId="77" fillId="16" borderId="30" xfId="0" applyFont="1" applyFill="1" applyBorder="1" applyAlignment="1">
      <alignment horizontal="center" vertical="center" wrapText="1"/>
    </xf>
    <xf numFmtId="0" fontId="77" fillId="16" borderId="28" xfId="0" applyFont="1" applyFill="1" applyBorder="1" applyAlignment="1">
      <alignment horizontal="center" vertical="center" wrapText="1"/>
    </xf>
    <xf numFmtId="0" fontId="77" fillId="16" borderId="31" xfId="0" applyFont="1" applyFill="1" applyBorder="1" applyAlignment="1">
      <alignment horizontal="center" vertical="center" wrapText="1"/>
    </xf>
    <xf numFmtId="0" fontId="48" fillId="0" borderId="26" xfId="0" applyFont="1" applyBorder="1" applyAlignment="1" applyProtection="1">
      <alignment horizontal="center" vertical="center"/>
      <protection locked="0"/>
    </xf>
    <xf numFmtId="0" fontId="48" fillId="0" borderId="27" xfId="0" applyFont="1" applyBorder="1" applyAlignment="1" applyProtection="1">
      <alignment horizontal="center" vertical="center"/>
      <protection locked="0"/>
    </xf>
    <xf numFmtId="164" fontId="49" fillId="4" borderId="28" xfId="0" applyNumberFormat="1" applyFont="1" applyFill="1" applyBorder="1" applyAlignment="1" applyProtection="1">
      <alignment horizontal="center" vertical="center"/>
      <protection locked="0"/>
    </xf>
    <xf numFmtId="164" fontId="49" fillId="4" borderId="18" xfId="0" applyNumberFormat="1" applyFont="1" applyFill="1" applyBorder="1" applyAlignment="1" applyProtection="1">
      <alignment horizontal="center" vertical="center"/>
      <protection locked="0"/>
    </xf>
    <xf numFmtId="164" fontId="49" fillId="4" borderId="31" xfId="0" applyNumberFormat="1" applyFont="1" applyFill="1" applyBorder="1" applyAlignment="1" applyProtection="1">
      <alignment horizontal="center" vertical="center"/>
      <protection locked="0"/>
    </xf>
    <xf numFmtId="164" fontId="49" fillId="16" borderId="28" xfId="0" applyNumberFormat="1" applyFont="1" applyFill="1" applyBorder="1" applyAlignment="1">
      <alignment horizontal="left" vertical="center"/>
    </xf>
    <xf numFmtId="164" fontId="49" fillId="16" borderId="31" xfId="0" applyNumberFormat="1" applyFont="1" applyFill="1" applyBorder="1" applyAlignment="1">
      <alignment horizontal="left" vertical="center"/>
    </xf>
    <xf numFmtId="0" fontId="49" fillId="4" borderId="62" xfId="0" applyFont="1" applyFill="1" applyBorder="1" applyAlignment="1" applyProtection="1">
      <alignment horizontal="left" vertical="center"/>
      <protection locked="0"/>
    </xf>
    <xf numFmtId="0" fontId="49" fillId="4" borderId="63" xfId="0" applyFont="1" applyFill="1" applyBorder="1" applyAlignment="1" applyProtection="1">
      <alignment horizontal="left" vertical="center"/>
      <protection locked="0"/>
    </xf>
    <xf numFmtId="0" fontId="49" fillId="4" borderId="64" xfId="0" applyFont="1" applyFill="1" applyBorder="1" applyAlignment="1" applyProtection="1">
      <alignment horizontal="left" vertical="center"/>
      <protection locked="0"/>
    </xf>
    <xf numFmtId="0" fontId="48" fillId="5" borderId="0" xfId="0" applyFont="1" applyFill="1" applyAlignment="1">
      <alignment horizontal="center"/>
    </xf>
    <xf numFmtId="0" fontId="49" fillId="17" borderId="26" xfId="0" quotePrefix="1" applyFont="1" applyFill="1" applyBorder="1" applyAlignment="1">
      <alignment horizontal="left" vertical="center"/>
    </xf>
    <xf numFmtId="0" fontId="49" fillId="17" borderId="55" xfId="0" quotePrefix="1" applyFont="1" applyFill="1" applyBorder="1" applyAlignment="1">
      <alignment horizontal="left" vertical="center"/>
    </xf>
    <xf numFmtId="0" fontId="49" fillId="17" borderId="27" xfId="0" quotePrefix="1" applyFont="1" applyFill="1" applyBorder="1" applyAlignment="1">
      <alignment horizontal="left" vertical="center"/>
    </xf>
    <xf numFmtId="0" fontId="77" fillId="17" borderId="26" xfId="0" applyFont="1" applyFill="1" applyBorder="1" applyAlignment="1">
      <alignment horizontal="left" vertical="center" wrapText="1"/>
    </xf>
    <xf numFmtId="0" fontId="77" fillId="17" borderId="55" xfId="0" applyFont="1" applyFill="1" applyBorder="1" applyAlignment="1">
      <alignment horizontal="left" vertical="center" wrapText="1"/>
    </xf>
    <xf numFmtId="0" fontId="77" fillId="17" borderId="27" xfId="0" applyFont="1" applyFill="1" applyBorder="1" applyAlignment="1">
      <alignment horizontal="left" vertical="center" wrapText="1"/>
    </xf>
    <xf numFmtId="0" fontId="80" fillId="15" borderId="0" xfId="0" applyFont="1" applyFill="1" applyAlignment="1">
      <alignment horizontal="left" vertical="center" wrapText="1"/>
    </xf>
    <xf numFmtId="0" fontId="48" fillId="0" borderId="26" xfId="0" applyFont="1" applyBorder="1" applyAlignment="1" applyProtection="1">
      <alignment horizontal="center"/>
      <protection locked="0"/>
    </xf>
    <xf numFmtId="0" fontId="48" fillId="0" borderId="55" xfId="0" applyFont="1" applyBorder="1" applyAlignment="1" applyProtection="1">
      <alignment horizontal="center"/>
      <protection locked="0"/>
    </xf>
    <xf numFmtId="0" fontId="48" fillId="0" borderId="27" xfId="0" applyFont="1" applyBorder="1" applyAlignment="1" applyProtection="1">
      <alignment horizontal="center"/>
      <protection locked="0"/>
    </xf>
    <xf numFmtId="0" fontId="48" fillId="14" borderId="26" xfId="0" applyFont="1" applyFill="1" applyBorder="1" applyAlignment="1">
      <alignment horizontal="center"/>
    </xf>
    <xf numFmtId="0" fontId="48" fillId="14" borderId="27" xfId="0" applyFont="1" applyFill="1" applyBorder="1" applyAlignment="1">
      <alignment horizontal="center"/>
    </xf>
    <xf numFmtId="0" fontId="41" fillId="16" borderId="76" xfId="0" applyFont="1" applyFill="1" applyBorder="1" applyAlignment="1">
      <alignment horizontal="left" vertical="center" wrapText="1"/>
    </xf>
    <xf numFmtId="0" fontId="41" fillId="16" borderId="77" xfId="0" applyFont="1" applyFill="1" applyBorder="1" applyAlignment="1">
      <alignment horizontal="left" vertical="center" wrapText="1"/>
    </xf>
    <xf numFmtId="0" fontId="41" fillId="16" borderId="28" xfId="0" applyFont="1" applyFill="1" applyBorder="1" applyAlignment="1">
      <alignment horizontal="left" vertical="center" wrapText="1"/>
    </xf>
    <xf numFmtId="0" fontId="41" fillId="16" borderId="18" xfId="0" applyFont="1" applyFill="1" applyBorder="1" applyAlignment="1">
      <alignment horizontal="left" vertical="center" wrapText="1"/>
    </xf>
    <xf numFmtId="0" fontId="41" fillId="16" borderId="31" xfId="0" applyFont="1" applyFill="1" applyBorder="1" applyAlignment="1">
      <alignment horizontal="left" vertical="center" wrapText="1"/>
    </xf>
    <xf numFmtId="0" fontId="49" fillId="4" borderId="70" xfId="0" applyFont="1" applyFill="1" applyBorder="1" applyAlignment="1" applyProtection="1">
      <alignment horizontal="center" vertical="center"/>
      <protection locked="0"/>
    </xf>
    <xf numFmtId="0" fontId="49" fillId="4" borderId="71" xfId="0" applyFont="1" applyFill="1" applyBorder="1" applyAlignment="1" applyProtection="1">
      <alignment horizontal="center" vertical="center"/>
      <protection locked="0"/>
    </xf>
    <xf numFmtId="0" fontId="49" fillId="4" borderId="72" xfId="0" applyFont="1" applyFill="1" applyBorder="1" applyAlignment="1" applyProtection="1">
      <alignment horizontal="center" vertical="center"/>
      <protection locked="0"/>
    </xf>
    <xf numFmtId="0" fontId="49" fillId="26" borderId="26" xfId="0" applyFont="1" applyFill="1" applyBorder="1" applyAlignment="1">
      <alignment horizontal="left" vertical="center"/>
    </xf>
    <xf numFmtId="0" fontId="49" fillId="26" borderId="55" xfId="0" applyFont="1" applyFill="1" applyBorder="1" applyAlignment="1">
      <alignment horizontal="left" vertical="center"/>
    </xf>
    <xf numFmtId="0" fontId="49" fillId="26" borderId="27" xfId="0" applyFont="1" applyFill="1" applyBorder="1" applyAlignment="1">
      <alignment horizontal="left" vertical="center"/>
    </xf>
    <xf numFmtId="0" fontId="49" fillId="13" borderId="28" xfId="0" applyFont="1" applyFill="1" applyBorder="1" applyAlignment="1" applyProtection="1">
      <alignment horizontal="center" vertical="center"/>
      <protection locked="0"/>
    </xf>
    <xf numFmtId="0" fontId="49" fillId="13" borderId="18" xfId="0" applyFont="1" applyFill="1" applyBorder="1" applyAlignment="1" applyProtection="1">
      <alignment horizontal="center" vertical="center"/>
      <protection locked="0"/>
    </xf>
    <xf numFmtId="0" fontId="49" fillId="13" borderId="31" xfId="0" applyFont="1" applyFill="1" applyBorder="1" applyAlignment="1" applyProtection="1">
      <alignment horizontal="center" vertical="center"/>
      <protection locked="0"/>
    </xf>
    <xf numFmtId="0" fontId="49" fillId="26" borderId="26" xfId="0" applyFont="1" applyFill="1" applyBorder="1" applyAlignment="1" applyProtection="1">
      <alignment horizontal="center" vertical="center"/>
      <protection locked="0"/>
    </xf>
    <xf numFmtId="0" fontId="49" fillId="26" borderId="55" xfId="0" applyFont="1" applyFill="1" applyBorder="1" applyAlignment="1" applyProtection="1">
      <alignment horizontal="center" vertical="center"/>
      <protection locked="0"/>
    </xf>
    <xf numFmtId="0" fontId="49" fillId="26" borderId="27" xfId="0" applyFont="1" applyFill="1" applyBorder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horizontal="center" vertical="center"/>
      <protection locked="0"/>
    </xf>
    <xf numFmtId="0" fontId="49" fillId="5" borderId="55" xfId="0" applyFont="1" applyFill="1" applyBorder="1" applyAlignment="1" applyProtection="1">
      <alignment horizontal="center" vertical="center"/>
      <protection locked="0"/>
    </xf>
    <xf numFmtId="0" fontId="49" fillId="5" borderId="27" xfId="0" applyFont="1" applyFill="1" applyBorder="1" applyAlignment="1" applyProtection="1">
      <alignment horizontal="center" vertical="center"/>
      <protection locked="0"/>
    </xf>
    <xf numFmtId="0" fontId="49" fillId="17" borderId="62" xfId="0" applyFont="1" applyFill="1" applyBorder="1" applyAlignment="1">
      <alignment horizontal="left" vertical="center"/>
    </xf>
    <xf numFmtId="0" fontId="49" fillId="17" borderId="64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36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3" fillId="0" borderId="30" xfId="0" applyFont="1" applyBorder="1" applyAlignment="1" applyProtection="1">
      <alignment horizontal="center" vertical="top" wrapText="1"/>
      <protection locked="0"/>
    </xf>
    <xf numFmtId="0" fontId="3" fillId="0" borderId="28" xfId="0" applyFont="1" applyBorder="1" applyAlignment="1" applyProtection="1">
      <alignment horizontal="center" vertical="top" wrapText="1"/>
      <protection locked="0"/>
    </xf>
    <xf numFmtId="0" fontId="3" fillId="0" borderId="18" xfId="0" applyFont="1" applyBorder="1" applyAlignment="1" applyProtection="1">
      <alignment horizontal="center" vertical="top" wrapText="1"/>
      <protection locked="0"/>
    </xf>
    <xf numFmtId="0" fontId="3" fillId="0" borderId="31" xfId="0" applyFont="1" applyBorder="1" applyAlignment="1" applyProtection="1">
      <alignment horizontal="center" vertical="top" wrapText="1"/>
      <protection locked="0"/>
    </xf>
    <xf numFmtId="0" fontId="38" fillId="15" borderId="99" xfId="0" applyFont="1" applyFill="1" applyBorder="1" applyAlignment="1">
      <alignment horizontal="left" vertical="center"/>
    </xf>
    <xf numFmtId="0" fontId="38" fillId="15" borderId="100" xfId="0" applyFont="1" applyFill="1" applyBorder="1" applyAlignment="1">
      <alignment horizontal="left" vertical="center"/>
    </xf>
    <xf numFmtId="0" fontId="38" fillId="15" borderId="101" xfId="0" applyFont="1" applyFill="1" applyBorder="1" applyAlignment="1">
      <alignment horizontal="left" vertical="center"/>
    </xf>
    <xf numFmtId="0" fontId="48" fillId="0" borderId="26" xfId="0" applyFont="1" applyBorder="1" applyAlignment="1" applyProtection="1">
      <alignment horizontal="left" vertical="center"/>
      <protection locked="0"/>
    </xf>
    <xf numFmtId="0" fontId="48" fillId="0" borderId="27" xfId="0" applyFont="1" applyBorder="1" applyAlignment="1" applyProtection="1">
      <alignment horizontal="left" vertical="center"/>
      <protection locked="0"/>
    </xf>
    <xf numFmtId="0" fontId="83" fillId="4" borderId="89" xfId="0" applyFont="1" applyFill="1" applyBorder="1" applyAlignment="1">
      <alignment horizontal="left" vertical="center" wrapText="1"/>
    </xf>
    <xf numFmtId="0" fontId="89" fillId="4" borderId="89" xfId="0" applyFont="1" applyFill="1" applyBorder="1" applyAlignment="1">
      <alignment horizontal="left" vertical="center" wrapText="1"/>
    </xf>
    <xf numFmtId="0" fontId="89" fillId="16" borderId="89" xfId="0" applyFont="1" applyFill="1" applyBorder="1" applyAlignment="1">
      <alignment horizontal="center" vertical="center"/>
    </xf>
    <xf numFmtId="169" fontId="48" fillId="14" borderId="66" xfId="0" applyNumberFormat="1" applyFont="1" applyFill="1" applyBorder="1" applyAlignment="1">
      <alignment horizontal="left" vertical="center"/>
    </xf>
    <xf numFmtId="0" fontId="68" fillId="0" borderId="0" xfId="0" applyFont="1" applyAlignment="1">
      <alignment horizontal="center" vertical="center"/>
    </xf>
    <xf numFmtId="0" fontId="77" fillId="5" borderId="26" xfId="0" applyFont="1" applyFill="1" applyBorder="1" applyAlignment="1" applyProtection="1">
      <alignment horizontal="center" vertical="center"/>
      <protection locked="0"/>
    </xf>
    <xf numFmtId="0" fontId="77" fillId="5" borderId="27" xfId="0" applyFont="1" applyFill="1" applyBorder="1" applyAlignment="1" applyProtection="1">
      <alignment horizontal="center" vertical="center"/>
      <protection locked="0"/>
    </xf>
    <xf numFmtId="0" fontId="80" fillId="15" borderId="75" xfId="0" applyFont="1" applyFill="1" applyBorder="1" applyAlignment="1">
      <alignment horizontal="center" vertical="center" wrapText="1"/>
    </xf>
    <xf numFmtId="0" fontId="49" fillId="16" borderId="28" xfId="0" applyFont="1" applyFill="1" applyBorder="1" applyAlignment="1">
      <alignment horizontal="left" vertical="center"/>
    </xf>
    <xf numFmtId="0" fontId="49" fillId="16" borderId="18" xfId="0" applyFont="1" applyFill="1" applyBorder="1" applyAlignment="1">
      <alignment horizontal="left" vertical="center"/>
    </xf>
    <xf numFmtId="0" fontId="49" fillId="16" borderId="31" xfId="0" applyFont="1" applyFill="1" applyBorder="1" applyAlignment="1">
      <alignment horizontal="left" vertical="center"/>
    </xf>
    <xf numFmtId="0" fontId="80" fillId="15" borderId="112" xfId="0" applyFont="1" applyFill="1" applyBorder="1" applyAlignment="1">
      <alignment horizontal="left" vertical="center" wrapText="1"/>
    </xf>
    <xf numFmtId="0" fontId="80" fillId="15" borderId="113" xfId="0" applyFont="1" applyFill="1" applyBorder="1" applyAlignment="1">
      <alignment horizontal="left" vertical="center" wrapText="1"/>
    </xf>
    <xf numFmtId="0" fontId="80" fillId="15" borderId="114" xfId="0" applyFont="1" applyFill="1" applyBorder="1" applyAlignment="1">
      <alignment horizontal="left" vertical="center" wrapText="1"/>
    </xf>
    <xf numFmtId="0" fontId="49" fillId="16" borderId="70" xfId="0" applyFont="1" applyFill="1" applyBorder="1" applyAlignment="1">
      <alignment horizontal="left" vertical="top" wrapText="1"/>
    </xf>
    <xf numFmtId="0" fontId="49" fillId="16" borderId="71" xfId="0" applyFont="1" applyFill="1" applyBorder="1" applyAlignment="1">
      <alignment horizontal="left" vertical="top" wrapText="1"/>
    </xf>
    <xf numFmtId="0" fontId="49" fillId="16" borderId="72" xfId="0" applyFont="1" applyFill="1" applyBorder="1" applyAlignment="1">
      <alignment horizontal="left" vertical="top" wrapText="1"/>
    </xf>
    <xf numFmtId="0" fontId="49" fillId="16" borderId="26" xfId="0" applyFont="1" applyFill="1" applyBorder="1" applyAlignment="1">
      <alignment horizontal="left" vertical="top" wrapText="1"/>
    </xf>
    <xf numFmtId="0" fontId="49" fillId="16" borderId="55" xfId="0" applyFont="1" applyFill="1" applyBorder="1" applyAlignment="1">
      <alignment horizontal="left" vertical="top" wrapText="1"/>
    </xf>
    <xf numFmtId="0" fontId="49" fillId="16" borderId="27" xfId="0" applyFont="1" applyFill="1" applyBorder="1" applyAlignment="1">
      <alignment horizontal="left" vertical="top" wrapText="1"/>
    </xf>
    <xf numFmtId="0" fontId="80" fillId="15" borderId="56" xfId="0" applyFont="1" applyFill="1" applyBorder="1" applyAlignment="1">
      <alignment horizontal="left" vertical="center" wrapText="1"/>
    </xf>
    <xf numFmtId="0" fontId="80" fillId="15" borderId="57" xfId="0" applyFont="1" applyFill="1" applyBorder="1" applyAlignment="1">
      <alignment horizontal="left" vertical="center" wrapText="1"/>
    </xf>
    <xf numFmtId="0" fontId="80" fillId="15" borderId="58" xfId="0" applyFont="1" applyFill="1" applyBorder="1" applyAlignment="1">
      <alignment horizontal="left" vertical="center" wrapText="1"/>
    </xf>
    <xf numFmtId="0" fontId="49" fillId="16" borderId="28" xfId="0" applyFont="1" applyFill="1" applyBorder="1" applyAlignment="1">
      <alignment horizontal="center" vertical="center"/>
    </xf>
    <xf numFmtId="0" fontId="49" fillId="16" borderId="31" xfId="0" applyFont="1" applyFill="1" applyBorder="1" applyAlignment="1">
      <alignment horizontal="center" vertical="center"/>
    </xf>
    <xf numFmtId="0" fontId="48" fillId="14" borderId="36" xfId="0" applyFont="1" applyFill="1" applyBorder="1" applyAlignment="1">
      <alignment horizontal="left"/>
    </xf>
    <xf numFmtId="0" fontId="48" fillId="14" borderId="0" xfId="0" applyFont="1" applyFill="1" applyAlignment="1">
      <alignment horizontal="left"/>
    </xf>
    <xf numFmtId="0" fontId="49" fillId="16" borderId="26" xfId="0" applyFont="1" applyFill="1" applyBorder="1" applyAlignment="1">
      <alignment horizontal="center" vertical="center"/>
    </xf>
    <xf numFmtId="0" fontId="49" fillId="16" borderId="27" xfId="0" applyFont="1" applyFill="1" applyBorder="1" applyAlignment="1">
      <alignment horizontal="center" vertical="center"/>
    </xf>
    <xf numFmtId="0" fontId="49" fillId="3" borderId="26" xfId="0" applyFont="1" applyFill="1" applyBorder="1" applyAlignment="1" applyProtection="1">
      <alignment horizontal="left" vertical="center"/>
      <protection locked="0"/>
    </xf>
    <xf numFmtId="0" fontId="49" fillId="3" borderId="55" xfId="0" applyFont="1" applyFill="1" applyBorder="1" applyAlignment="1" applyProtection="1">
      <alignment horizontal="left" vertical="center"/>
      <protection locked="0"/>
    </xf>
    <xf numFmtId="0" fontId="49" fillId="3" borderId="27" xfId="0" applyFont="1" applyFill="1" applyBorder="1" applyAlignment="1" applyProtection="1">
      <alignment horizontal="left" vertical="center"/>
      <protection locked="0"/>
    </xf>
    <xf numFmtId="0" fontId="49" fillId="4" borderId="26" xfId="0" applyFont="1" applyFill="1" applyBorder="1" applyAlignment="1" applyProtection="1">
      <alignment horizontal="center"/>
      <protection locked="0"/>
    </xf>
    <xf numFmtId="0" fontId="49" fillId="4" borderId="55" xfId="0" applyFont="1" applyFill="1" applyBorder="1" applyAlignment="1" applyProtection="1">
      <alignment horizontal="center"/>
      <protection locked="0"/>
    </xf>
    <xf numFmtId="0" fontId="49" fillId="4" borderId="27" xfId="0" applyFont="1" applyFill="1" applyBorder="1" applyAlignment="1" applyProtection="1">
      <alignment horizontal="center"/>
      <protection locked="0"/>
    </xf>
    <xf numFmtId="0" fontId="1" fillId="14" borderId="26" xfId="0" applyFont="1" applyFill="1" applyBorder="1" applyAlignment="1">
      <alignment horizontal="center" vertical="center"/>
    </xf>
    <xf numFmtId="0" fontId="1" fillId="14" borderId="27" xfId="0" applyFont="1" applyFill="1" applyBorder="1" applyAlignment="1">
      <alignment horizontal="center" vertical="center"/>
    </xf>
    <xf numFmtId="0" fontId="77" fillId="13" borderId="26" xfId="0" applyFont="1" applyFill="1" applyBorder="1" applyAlignment="1" applyProtection="1">
      <alignment horizontal="center" vertical="center" wrapText="1"/>
      <protection locked="0"/>
    </xf>
    <xf numFmtId="0" fontId="77" fillId="13" borderId="27" xfId="0" applyFont="1" applyFill="1" applyBorder="1" applyAlignment="1" applyProtection="1">
      <alignment horizontal="center" vertical="center" wrapText="1"/>
      <protection locked="0"/>
    </xf>
    <xf numFmtId="0" fontId="48" fillId="14" borderId="26" xfId="0" applyFont="1" applyFill="1" applyBorder="1" applyAlignment="1">
      <alignment horizontal="left"/>
    </xf>
    <xf numFmtId="0" fontId="48" fillId="14" borderId="55" xfId="0" applyFont="1" applyFill="1" applyBorder="1" applyAlignment="1">
      <alignment horizontal="left"/>
    </xf>
    <xf numFmtId="0" fontId="48" fillId="14" borderId="27" xfId="0" applyFont="1" applyFill="1" applyBorder="1" applyAlignment="1">
      <alignment horizontal="left"/>
    </xf>
    <xf numFmtId="0" fontId="81" fillId="14" borderId="56" xfId="0" applyFont="1" applyFill="1" applyBorder="1" applyAlignment="1">
      <alignment horizontal="center" vertical="center"/>
    </xf>
    <xf numFmtId="0" fontId="81" fillId="14" borderId="57" xfId="0" applyFont="1" applyFill="1" applyBorder="1" applyAlignment="1">
      <alignment horizontal="center" vertical="center"/>
    </xf>
    <xf numFmtId="0" fontId="81" fillId="14" borderId="58" xfId="0" applyFont="1" applyFill="1" applyBorder="1" applyAlignment="1">
      <alignment horizontal="center" vertical="center"/>
    </xf>
    <xf numFmtId="0" fontId="49" fillId="16" borderId="36" xfId="0" applyFont="1" applyFill="1" applyBorder="1" applyAlignment="1">
      <alignment horizontal="left" vertical="center" wrapText="1"/>
    </xf>
    <xf numFmtId="0" fontId="49" fillId="16" borderId="0" xfId="0" applyFont="1" applyFill="1" applyAlignment="1">
      <alignment horizontal="left" vertical="center" wrapText="1"/>
    </xf>
    <xf numFmtId="0" fontId="49" fillId="16" borderId="30" xfId="0" applyFont="1" applyFill="1" applyBorder="1" applyAlignment="1">
      <alignment horizontal="left" vertical="center" wrapText="1"/>
    </xf>
    <xf numFmtId="0" fontId="49" fillId="16" borderId="56" xfId="0" applyFont="1" applyFill="1" applyBorder="1" applyAlignment="1">
      <alignment horizontal="left" vertical="center"/>
    </xf>
    <xf numFmtId="0" fontId="49" fillId="16" borderId="57" xfId="0" applyFont="1" applyFill="1" applyBorder="1" applyAlignment="1">
      <alignment horizontal="left" vertical="center"/>
    </xf>
    <xf numFmtId="0" fontId="49" fillId="16" borderId="56" xfId="0" applyFont="1" applyFill="1" applyBorder="1" applyAlignment="1">
      <alignment horizontal="center" vertical="center"/>
    </xf>
    <xf numFmtId="0" fontId="49" fillId="16" borderId="58" xfId="0" applyFont="1" applyFill="1" applyBorder="1" applyAlignment="1">
      <alignment horizontal="center" vertical="center"/>
    </xf>
    <xf numFmtId="0" fontId="49" fillId="16" borderId="36" xfId="0" applyFont="1" applyFill="1" applyBorder="1" applyAlignment="1">
      <alignment horizontal="center" vertical="center"/>
    </xf>
    <xf numFmtId="0" fontId="49" fillId="16" borderId="30" xfId="0" applyFont="1" applyFill="1" applyBorder="1" applyAlignment="1">
      <alignment horizontal="center" vertical="center"/>
    </xf>
    <xf numFmtId="0" fontId="49" fillId="4" borderId="59" xfId="0" applyFont="1" applyFill="1" applyBorder="1" applyAlignment="1" applyProtection="1">
      <alignment horizontal="center" vertical="center"/>
      <protection locked="0"/>
    </xf>
    <xf numFmtId="0" fontId="49" fillId="4" borderId="35" xfId="0" applyFont="1" applyFill="1" applyBorder="1" applyAlignment="1" applyProtection="1">
      <alignment horizontal="center" vertical="center"/>
      <protection locked="0"/>
    </xf>
    <xf numFmtId="0" fontId="49" fillId="16" borderId="57" xfId="0" applyFont="1" applyFill="1" applyBorder="1" applyAlignment="1">
      <alignment horizontal="center" vertical="center"/>
    </xf>
    <xf numFmtId="0" fontId="49" fillId="16" borderId="18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29" xfId="0" applyFont="1" applyFill="1" applyBorder="1" applyAlignment="1">
      <alignment horizontal="center" vertical="center"/>
    </xf>
    <xf numFmtId="0" fontId="59" fillId="14" borderId="27" xfId="0" applyFont="1" applyFill="1" applyBorder="1" applyAlignment="1">
      <alignment horizontal="center" vertical="center"/>
    </xf>
    <xf numFmtId="0" fontId="49" fillId="16" borderId="104" xfId="0" applyFont="1" applyFill="1" applyBorder="1" applyAlignment="1">
      <alignment horizontal="left" vertical="center"/>
    </xf>
    <xf numFmtId="0" fontId="49" fillId="16" borderId="105" xfId="0" applyFont="1" applyFill="1" applyBorder="1" applyAlignment="1">
      <alignment horizontal="left" vertical="center"/>
    </xf>
    <xf numFmtId="0" fontId="49" fillId="4" borderId="106" xfId="0" applyFont="1" applyFill="1" applyBorder="1" applyAlignment="1" applyProtection="1">
      <alignment horizontal="center" vertical="top"/>
      <protection locked="0"/>
    </xf>
    <xf numFmtId="0" fontId="49" fillId="4" borderId="107" xfId="0" applyFont="1" applyFill="1" applyBorder="1" applyAlignment="1" applyProtection="1">
      <alignment horizontal="center" vertical="top"/>
      <protection locked="0"/>
    </xf>
    <xf numFmtId="0" fontId="49" fillId="4" borderId="108" xfId="0" applyFont="1" applyFill="1" applyBorder="1" applyAlignment="1" applyProtection="1">
      <alignment horizontal="center" vertical="top"/>
      <protection locked="0"/>
    </xf>
    <xf numFmtId="0" fontId="48" fillId="0" borderId="70" xfId="0" applyFont="1" applyBorder="1" applyAlignment="1" applyProtection="1">
      <alignment horizontal="center" vertical="center"/>
      <protection locked="0"/>
    </xf>
    <xf numFmtId="0" fontId="48" fillId="0" borderId="72" xfId="0" applyFont="1" applyBorder="1" applyAlignment="1" applyProtection="1">
      <alignment horizontal="center" vertical="center"/>
      <protection locked="0"/>
    </xf>
    <xf numFmtId="0" fontId="49" fillId="17" borderId="26" xfId="0" applyFont="1" applyFill="1" applyBorder="1" applyAlignment="1">
      <alignment horizontal="left" vertical="center" wrapText="1"/>
    </xf>
    <xf numFmtId="0" fontId="49" fillId="17" borderId="55" xfId="0" applyFont="1" applyFill="1" applyBorder="1" applyAlignment="1">
      <alignment horizontal="left" vertical="center" wrapText="1"/>
    </xf>
    <xf numFmtId="0" fontId="49" fillId="17" borderId="27" xfId="0" applyFont="1" applyFill="1" applyBorder="1" applyAlignment="1">
      <alignment horizontal="left" vertical="center" wrapText="1"/>
    </xf>
    <xf numFmtId="1" fontId="49" fillId="4" borderId="70" xfId="0" applyNumberFormat="1" applyFont="1" applyFill="1" applyBorder="1" applyAlignment="1" applyProtection="1">
      <alignment horizontal="left" vertical="center"/>
      <protection locked="0"/>
    </xf>
    <xf numFmtId="1" fontId="49" fillId="4" borderId="71" xfId="0" applyNumberFormat="1" applyFont="1" applyFill="1" applyBorder="1" applyAlignment="1" applyProtection="1">
      <alignment horizontal="left" vertical="center"/>
      <protection locked="0"/>
    </xf>
    <xf numFmtId="1" fontId="49" fillId="4" borderId="72" xfId="0" applyNumberFormat="1" applyFont="1" applyFill="1" applyBorder="1" applyAlignment="1" applyProtection="1">
      <alignment horizontal="left" vertical="center"/>
      <protection locked="0"/>
    </xf>
    <xf numFmtId="0" fontId="49" fillId="4" borderId="18" xfId="0" applyFont="1" applyFill="1" applyBorder="1" applyAlignment="1" applyProtection="1">
      <alignment horizontal="center"/>
      <protection locked="0"/>
    </xf>
    <xf numFmtId="0" fontId="49" fillId="4" borderId="31" xfId="0" applyFont="1" applyFill="1" applyBorder="1" applyAlignment="1" applyProtection="1">
      <alignment horizontal="center"/>
      <protection locked="0"/>
    </xf>
    <xf numFmtId="0" fontId="49" fillId="16" borderId="26" xfId="0" applyFont="1" applyFill="1" applyBorder="1" applyAlignment="1">
      <alignment horizontal="left" vertical="center" wrapText="1"/>
    </xf>
    <xf numFmtId="0" fontId="49" fillId="16" borderId="55" xfId="0" applyFont="1" applyFill="1" applyBorder="1" applyAlignment="1">
      <alignment horizontal="left" vertical="center" wrapText="1"/>
    </xf>
    <xf numFmtId="0" fontId="49" fillId="16" borderId="27" xfId="0" applyFont="1" applyFill="1" applyBorder="1" applyAlignment="1">
      <alignment horizontal="left" vertical="center" wrapText="1"/>
    </xf>
    <xf numFmtId="0" fontId="49" fillId="4" borderId="66" xfId="0" applyFont="1" applyFill="1" applyBorder="1" applyAlignment="1" applyProtection="1">
      <alignment horizontal="center" vertical="center"/>
      <protection locked="0"/>
    </xf>
    <xf numFmtId="0" fontId="77" fillId="16" borderId="26" xfId="0" applyFont="1" applyFill="1" applyBorder="1" applyAlignment="1">
      <alignment horizontal="center" vertical="center"/>
    </xf>
    <xf numFmtId="0" fontId="77" fillId="16" borderId="55" xfId="0" applyFont="1" applyFill="1" applyBorder="1" applyAlignment="1">
      <alignment horizontal="center" vertical="center"/>
    </xf>
    <xf numFmtId="0" fontId="77" fillId="16" borderId="27" xfId="0" applyFont="1" applyFill="1" applyBorder="1" applyAlignment="1">
      <alignment horizontal="center" vertical="center"/>
    </xf>
    <xf numFmtId="0" fontId="80" fillId="15" borderId="18" xfId="0" applyFont="1" applyFill="1" applyBorder="1" applyAlignment="1">
      <alignment horizontal="left" vertical="center" wrapText="1"/>
    </xf>
    <xf numFmtId="0" fontId="49" fillId="4" borderId="26" xfId="0" applyFont="1" applyFill="1" applyBorder="1" applyAlignment="1" applyProtection="1">
      <alignment horizontal="left"/>
      <protection locked="0"/>
    </xf>
    <xf numFmtId="0" fontId="49" fillId="4" borderId="55" xfId="0" applyFont="1" applyFill="1" applyBorder="1" applyAlignment="1" applyProtection="1">
      <alignment horizontal="left"/>
      <protection locked="0"/>
    </xf>
    <xf numFmtId="0" fontId="49" fillId="4" borderId="27" xfId="0" applyFont="1" applyFill="1" applyBorder="1" applyAlignment="1" applyProtection="1">
      <alignment horizontal="left"/>
      <protection locked="0"/>
    </xf>
    <xf numFmtId="0" fontId="49" fillId="4" borderId="0" xfId="0" applyFont="1" applyFill="1" applyAlignment="1" applyProtection="1">
      <alignment horizontal="center" vertical="center"/>
      <protection locked="0"/>
    </xf>
    <xf numFmtId="0" fontId="49" fillId="4" borderId="18" xfId="0" applyFont="1" applyFill="1" applyBorder="1" applyAlignment="1" applyProtection="1">
      <alignment horizontal="center" vertical="center"/>
      <protection locked="0"/>
    </xf>
    <xf numFmtId="0" fontId="48" fillId="0" borderId="56" xfId="0" applyFont="1" applyBorder="1" applyAlignment="1" applyProtection="1">
      <alignment horizontal="center"/>
      <protection locked="0"/>
    </xf>
    <xf numFmtId="0" fontId="48" fillId="0" borderId="57" xfId="0" applyFont="1" applyBorder="1" applyAlignment="1" applyProtection="1">
      <alignment horizontal="center"/>
      <protection locked="0"/>
    </xf>
    <xf numFmtId="0" fontId="48" fillId="0" borderId="58" xfId="0" applyFont="1" applyBorder="1" applyAlignment="1" applyProtection="1">
      <alignment horizontal="center"/>
      <protection locked="0"/>
    </xf>
    <xf numFmtId="0" fontId="3" fillId="16" borderId="67" xfId="0" applyFont="1" applyFill="1" applyBorder="1" applyAlignment="1">
      <alignment horizontal="center" vertical="center"/>
    </xf>
    <xf numFmtId="0" fontId="3" fillId="16" borderId="68" xfId="0" applyFont="1" applyFill="1" applyBorder="1" applyAlignment="1">
      <alignment horizontal="center" vertical="center"/>
    </xf>
    <xf numFmtId="0" fontId="3" fillId="16" borderId="69" xfId="0" applyFont="1" applyFill="1" applyBorder="1" applyAlignment="1">
      <alignment horizontal="center" vertical="center"/>
    </xf>
    <xf numFmtId="0" fontId="3" fillId="16" borderId="28" xfId="0" applyFont="1" applyFill="1" applyBorder="1" applyAlignment="1">
      <alignment horizontal="center" vertical="center"/>
    </xf>
    <xf numFmtId="0" fontId="3" fillId="16" borderId="18" xfId="0" applyFont="1" applyFill="1" applyBorder="1" applyAlignment="1">
      <alignment horizontal="center" vertical="center"/>
    </xf>
    <xf numFmtId="0" fontId="3" fillId="16" borderId="31" xfId="0" applyFont="1" applyFill="1" applyBorder="1" applyAlignment="1">
      <alignment horizontal="center" vertical="center"/>
    </xf>
    <xf numFmtId="173" fontId="77" fillId="14" borderId="26" xfId="0" applyNumberFormat="1" applyFont="1" applyFill="1" applyBorder="1" applyAlignment="1">
      <alignment horizontal="left" vertical="center"/>
    </xf>
    <xf numFmtId="173" fontId="77" fillId="14" borderId="55" xfId="0" applyNumberFormat="1" applyFont="1" applyFill="1" applyBorder="1" applyAlignment="1">
      <alignment horizontal="left" vertical="center"/>
    </xf>
    <xf numFmtId="173" fontId="77" fillId="14" borderId="27" xfId="0" applyNumberFormat="1" applyFont="1" applyFill="1" applyBorder="1" applyAlignment="1">
      <alignment horizontal="left" vertical="center"/>
    </xf>
    <xf numFmtId="0" fontId="49" fillId="5" borderId="36" xfId="0" applyFont="1" applyFill="1" applyBorder="1" applyAlignment="1" applyProtection="1">
      <alignment horizontal="center" vertical="center"/>
      <protection locked="0"/>
    </xf>
    <xf numFmtId="0" fontId="49" fillId="5" borderId="0" xfId="0" applyFont="1" applyFill="1" applyAlignment="1" applyProtection="1">
      <alignment horizontal="center" vertical="center"/>
      <protection locked="0"/>
    </xf>
    <xf numFmtId="0" fontId="49" fillId="5" borderId="30" xfId="0" applyFont="1" applyFill="1" applyBorder="1" applyAlignment="1" applyProtection="1">
      <alignment horizontal="center" vertical="center"/>
      <protection locked="0"/>
    </xf>
    <xf numFmtId="0" fontId="49" fillId="16" borderId="29" xfId="0" applyFont="1" applyFill="1" applyBorder="1" applyAlignment="1">
      <alignment horizontal="left" vertical="center"/>
    </xf>
    <xf numFmtId="0" fontId="77" fillId="16" borderId="18" xfId="0" applyFont="1" applyFill="1" applyBorder="1" applyAlignment="1">
      <alignment horizontal="center" vertical="center" wrapText="1"/>
    </xf>
    <xf numFmtId="0" fontId="77" fillId="16" borderId="26" xfId="0" applyFont="1" applyFill="1" applyBorder="1" applyAlignment="1">
      <alignment horizontal="center" vertical="center" wrapText="1"/>
    </xf>
    <xf numFmtId="0" fontId="77" fillId="16" borderId="27" xfId="0" applyFont="1" applyFill="1" applyBorder="1" applyAlignment="1">
      <alignment horizontal="center" vertical="center" wrapText="1"/>
    </xf>
    <xf numFmtId="0" fontId="77" fillId="16" borderId="3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5" fillId="16" borderId="26" xfId="0" applyFont="1" applyFill="1" applyBorder="1" applyAlignment="1">
      <alignment horizontal="left" vertical="center"/>
    </xf>
    <xf numFmtId="0" fontId="5" fillId="16" borderId="29" xfId="0" applyFont="1" applyFill="1" applyBorder="1" applyAlignment="1">
      <alignment horizontal="left" vertical="center"/>
    </xf>
    <xf numFmtId="0" fontId="5" fillId="16" borderId="27" xfId="0" applyFont="1" applyFill="1" applyBorder="1" applyAlignment="1">
      <alignment horizontal="left" vertical="center"/>
    </xf>
    <xf numFmtId="0" fontId="49" fillId="14" borderId="26" xfId="0" applyFont="1" applyFill="1" applyBorder="1" applyAlignment="1">
      <alignment horizontal="left" vertical="center"/>
    </xf>
    <xf numFmtId="0" fontId="49" fillId="14" borderId="55" xfId="0" applyFont="1" applyFill="1" applyBorder="1" applyAlignment="1">
      <alignment horizontal="left" vertical="center"/>
    </xf>
    <xf numFmtId="0" fontId="49" fillId="14" borderId="27" xfId="0" applyFont="1" applyFill="1" applyBorder="1" applyAlignment="1">
      <alignment horizontal="left" vertical="center"/>
    </xf>
    <xf numFmtId="167" fontId="49" fillId="14" borderId="26" xfId="0" applyNumberFormat="1" applyFont="1" applyFill="1" applyBorder="1" applyAlignment="1">
      <alignment horizontal="center" vertical="center"/>
    </xf>
    <xf numFmtId="167" fontId="49" fillId="14" borderId="55" xfId="0" applyNumberFormat="1" applyFont="1" applyFill="1" applyBorder="1" applyAlignment="1">
      <alignment horizontal="center" vertical="center"/>
    </xf>
    <xf numFmtId="167" fontId="49" fillId="14" borderId="27" xfId="0" applyNumberFormat="1" applyFont="1" applyFill="1" applyBorder="1" applyAlignment="1">
      <alignment horizontal="center" vertical="center"/>
    </xf>
    <xf numFmtId="177" fontId="99" fillId="16" borderId="55" xfId="0" applyNumberFormat="1" applyFont="1" applyFill="1" applyBorder="1" applyAlignment="1">
      <alignment horizontal="right"/>
    </xf>
    <xf numFmtId="177" fontId="99" fillId="16" borderId="27" xfId="0" applyNumberFormat="1" applyFont="1" applyFill="1" applyBorder="1" applyAlignment="1">
      <alignment horizontal="right"/>
    </xf>
    <xf numFmtId="0" fontId="37" fillId="14" borderId="66" xfId="0" applyFont="1" applyFill="1" applyBorder="1" applyAlignment="1">
      <alignment horizontal="left" vertical="center"/>
    </xf>
    <xf numFmtId="179" fontId="5" fillId="14" borderId="71" xfId="0" applyNumberFormat="1" applyFont="1" applyFill="1" applyBorder="1" applyAlignment="1">
      <alignment horizontal="right" vertical="center"/>
    </xf>
    <xf numFmtId="179" fontId="5" fillId="14" borderId="72" xfId="0" applyNumberFormat="1" applyFont="1" applyFill="1" applyBorder="1" applyAlignment="1">
      <alignment horizontal="right" vertical="center"/>
    </xf>
    <xf numFmtId="0" fontId="77" fillId="16" borderId="35" xfId="0" applyFont="1" applyFill="1" applyBorder="1" applyAlignment="1">
      <alignment horizontal="center" vertical="center" wrapText="1"/>
    </xf>
    <xf numFmtId="0" fontId="77" fillId="16" borderId="15" xfId="0" applyFont="1" applyFill="1" applyBorder="1" applyAlignment="1">
      <alignment horizontal="center" vertical="center" wrapText="1"/>
    </xf>
    <xf numFmtId="0" fontId="77" fillId="16" borderId="28" xfId="0" applyFont="1" applyFill="1" applyBorder="1" applyAlignment="1">
      <alignment horizontal="center" vertical="center"/>
    </xf>
    <xf numFmtId="0" fontId="77" fillId="16" borderId="18" xfId="0" applyFont="1" applyFill="1" applyBorder="1" applyAlignment="1">
      <alignment horizontal="center" vertical="center"/>
    </xf>
    <xf numFmtId="0" fontId="77" fillId="16" borderId="31" xfId="0" applyFont="1" applyFill="1" applyBorder="1" applyAlignment="1">
      <alignment horizontal="center" vertical="center"/>
    </xf>
    <xf numFmtId="0" fontId="48" fillId="14" borderId="26" xfId="0" applyFont="1" applyFill="1" applyBorder="1" applyAlignment="1">
      <alignment horizontal="center" vertical="center"/>
    </xf>
    <xf numFmtId="0" fontId="48" fillId="14" borderId="27" xfId="0" applyFont="1" applyFill="1" applyBorder="1" applyAlignment="1">
      <alignment horizontal="center" vertical="center"/>
    </xf>
    <xf numFmtId="0" fontId="49" fillId="16" borderId="58" xfId="0" applyFont="1" applyFill="1" applyBorder="1" applyAlignment="1">
      <alignment horizontal="left" vertical="center"/>
    </xf>
    <xf numFmtId="0" fontId="48" fillId="5" borderId="67" xfId="0" applyFont="1" applyFill="1" applyBorder="1" applyAlignment="1" applyProtection="1">
      <alignment horizontal="center" vertical="center"/>
      <protection locked="0"/>
    </xf>
    <xf numFmtId="0" fontId="48" fillId="5" borderId="68" xfId="0" applyFont="1" applyFill="1" applyBorder="1" applyAlignment="1" applyProtection="1">
      <alignment horizontal="center" vertical="center"/>
      <protection locked="0"/>
    </xf>
    <xf numFmtId="0" fontId="48" fillId="5" borderId="69" xfId="0" applyFont="1" applyFill="1" applyBorder="1" applyAlignment="1" applyProtection="1">
      <alignment horizontal="center" vertical="center"/>
      <protection locked="0"/>
    </xf>
    <xf numFmtId="0" fontId="89" fillId="16" borderId="89" xfId="0" applyFont="1" applyFill="1" applyBorder="1" applyAlignment="1">
      <alignment horizontal="left" vertical="center" wrapText="1"/>
    </xf>
    <xf numFmtId="0" fontId="49" fillId="17" borderId="29" xfId="0" applyFont="1" applyFill="1" applyBorder="1" applyAlignment="1">
      <alignment horizontal="left" vertical="center" wrapText="1"/>
    </xf>
    <xf numFmtId="0" fontId="49" fillId="17" borderId="105" xfId="0" applyFont="1" applyFill="1" applyBorder="1" applyAlignment="1">
      <alignment horizontal="left" vertical="center" wrapText="1"/>
    </xf>
    <xf numFmtId="0" fontId="38" fillId="15" borderId="0" xfId="0" applyFont="1" applyFill="1" applyAlignment="1">
      <alignment horizontal="left" vertical="center" wrapText="1"/>
    </xf>
    <xf numFmtId="167" fontId="48" fillId="5" borderId="26" xfId="0" applyNumberFormat="1" applyFont="1" applyFill="1" applyBorder="1" applyAlignment="1" applyProtection="1">
      <alignment horizontal="center" vertical="center"/>
      <protection locked="0"/>
    </xf>
    <xf numFmtId="167" fontId="48" fillId="5" borderId="27" xfId="0" applyNumberFormat="1" applyFont="1" applyFill="1" applyBorder="1" applyAlignment="1" applyProtection="1">
      <alignment horizontal="center" vertical="center"/>
      <protection locked="0"/>
    </xf>
    <xf numFmtId="0" fontId="48" fillId="14" borderId="104" xfId="0" applyFont="1" applyFill="1" applyBorder="1" applyAlignment="1">
      <alignment horizontal="right" vertical="center" wrapText="1"/>
    </xf>
    <xf numFmtId="0" fontId="48" fillId="14" borderId="105" xfId="0" applyFont="1" applyFill="1" applyBorder="1" applyAlignment="1">
      <alignment horizontal="right" vertical="center" wrapText="1"/>
    </xf>
    <xf numFmtId="0" fontId="48" fillId="14" borderId="87" xfId="0" applyFont="1" applyFill="1" applyBorder="1" applyAlignment="1">
      <alignment horizontal="right" vertical="center" wrapText="1"/>
    </xf>
    <xf numFmtId="0" fontId="49" fillId="16" borderId="77" xfId="0" applyFont="1" applyFill="1" applyBorder="1" applyAlignment="1">
      <alignment horizontal="right" vertical="center"/>
    </xf>
    <xf numFmtId="0" fontId="49" fillId="16" borderId="78" xfId="0" applyFont="1" applyFill="1" applyBorder="1" applyAlignment="1">
      <alignment horizontal="right" vertical="center"/>
    </xf>
    <xf numFmtId="0" fontId="49" fillId="16" borderId="75" xfId="0" applyFont="1" applyFill="1" applyBorder="1" applyAlignment="1">
      <alignment horizontal="left" vertical="center"/>
    </xf>
    <xf numFmtId="0" fontId="48" fillId="5" borderId="76" xfId="0" applyFont="1" applyFill="1" applyBorder="1" applyAlignment="1" applyProtection="1">
      <alignment horizontal="left" vertical="center" wrapText="1"/>
      <protection locked="0"/>
    </xf>
    <xf numFmtId="0" fontId="48" fillId="5" borderId="77" xfId="0" applyFont="1" applyFill="1" applyBorder="1" applyAlignment="1" applyProtection="1">
      <alignment horizontal="left" vertical="center" wrapText="1"/>
      <protection locked="0"/>
    </xf>
    <xf numFmtId="0" fontId="86" fillId="14" borderId="75" xfId="0" applyFont="1" applyFill="1" applyBorder="1" applyAlignment="1">
      <alignment horizontal="center" vertical="center" wrapText="1"/>
    </xf>
    <xf numFmtId="0" fontId="48" fillId="5" borderId="78" xfId="0" applyFont="1" applyFill="1" applyBorder="1" applyAlignment="1" applyProtection="1">
      <alignment horizontal="left" vertical="center" wrapText="1"/>
      <protection locked="0"/>
    </xf>
    <xf numFmtId="0" fontId="48" fillId="14" borderId="75" xfId="0" applyFont="1" applyFill="1" applyBorder="1" applyAlignment="1">
      <alignment horizontal="center" vertical="top" wrapText="1"/>
    </xf>
    <xf numFmtId="0" fontId="49" fillId="16" borderId="67" xfId="0" applyFont="1" applyFill="1" applyBorder="1" applyAlignment="1">
      <alignment horizontal="left" vertical="center"/>
    </xf>
    <xf numFmtId="0" fontId="49" fillId="16" borderId="68" xfId="0" applyFont="1" applyFill="1" applyBorder="1" applyAlignment="1">
      <alignment horizontal="left" vertical="center"/>
    </xf>
    <xf numFmtId="0" fontId="49" fillId="16" borderId="69" xfId="0" applyFont="1" applyFill="1" applyBorder="1" applyAlignment="1">
      <alignment horizontal="left" vertical="center"/>
    </xf>
    <xf numFmtId="0" fontId="49" fillId="16" borderId="83" xfId="0" applyFont="1" applyFill="1" applyBorder="1" applyAlignment="1">
      <alignment horizontal="left" vertical="center"/>
    </xf>
    <xf numFmtId="0" fontId="49" fillId="16" borderId="84" xfId="0" applyFont="1" applyFill="1" applyBorder="1" applyAlignment="1">
      <alignment horizontal="left" vertical="center"/>
    </xf>
    <xf numFmtId="0" fontId="47" fillId="0" borderId="84" xfId="0" applyFont="1" applyBorder="1" applyAlignment="1">
      <alignment horizontal="right" vertical="center"/>
    </xf>
    <xf numFmtId="0" fontId="77" fillId="2" borderId="26" xfId="0" applyFont="1" applyFill="1" applyBorder="1" applyAlignment="1">
      <alignment horizontal="center" vertical="center"/>
    </xf>
    <xf numFmtId="0" fontId="77" fillId="2" borderId="29" xfId="0" applyFont="1" applyFill="1" applyBorder="1" applyAlignment="1">
      <alignment horizontal="center" vertical="center"/>
    </xf>
    <xf numFmtId="0" fontId="77" fillId="2" borderId="27" xfId="0" applyFont="1" applyFill="1" applyBorder="1" applyAlignment="1">
      <alignment horizontal="center" vertical="center"/>
    </xf>
    <xf numFmtId="0" fontId="77" fillId="16" borderId="89" xfId="0" applyFont="1" applyFill="1" applyBorder="1" applyAlignment="1">
      <alignment horizontal="center" vertical="center"/>
    </xf>
    <xf numFmtId="0" fontId="77" fillId="16" borderId="88" xfId="0" applyFont="1" applyFill="1" applyBorder="1" applyAlignment="1">
      <alignment horizontal="left" vertical="center"/>
    </xf>
    <xf numFmtId="0" fontId="77" fillId="16" borderId="87" xfId="0" applyFont="1" applyFill="1" applyBorder="1" applyAlignment="1">
      <alignment horizontal="left" vertical="center"/>
    </xf>
    <xf numFmtId="0" fontId="46" fillId="0" borderId="0" xfId="0" applyFont="1" applyAlignment="1">
      <alignment horizontal="right" vertical="center"/>
    </xf>
    <xf numFmtId="0" fontId="41" fillId="16" borderId="78" xfId="0" applyFont="1" applyFill="1" applyBorder="1" applyAlignment="1">
      <alignment horizontal="left" vertical="center" wrapText="1"/>
    </xf>
    <xf numFmtId="0" fontId="48" fillId="5" borderId="70" xfId="0" applyFont="1" applyFill="1" applyBorder="1" applyAlignment="1" applyProtection="1">
      <alignment horizontal="center"/>
      <protection locked="0"/>
    </xf>
    <xf numFmtId="0" fontId="48" fillId="5" borderId="71" xfId="0" applyFont="1" applyFill="1" applyBorder="1" applyAlignment="1" applyProtection="1">
      <alignment horizontal="center"/>
      <protection locked="0"/>
    </xf>
    <xf numFmtId="0" fontId="48" fillId="5" borderId="72" xfId="0" applyFont="1" applyFill="1" applyBorder="1" applyAlignment="1" applyProtection="1">
      <alignment horizontal="center"/>
      <protection locked="0"/>
    </xf>
    <xf numFmtId="177" fontId="83" fillId="16" borderId="63" xfId="0" applyNumberFormat="1" applyFont="1" applyFill="1" applyBorder="1" applyAlignment="1">
      <alignment horizontal="right"/>
    </xf>
    <xf numFmtId="177" fontId="83" fillId="16" borderId="64" xfId="0" applyNumberFormat="1" applyFont="1" applyFill="1" applyBorder="1" applyAlignment="1">
      <alignment horizontal="right"/>
    </xf>
    <xf numFmtId="0" fontId="77" fillId="16" borderId="26" xfId="0" applyFont="1" applyFill="1" applyBorder="1" applyAlignment="1">
      <alignment horizontal="left" vertical="center"/>
    </xf>
    <xf numFmtId="0" fontId="77" fillId="16" borderId="29" xfId="0" applyFont="1" applyFill="1" applyBorder="1" applyAlignment="1">
      <alignment horizontal="left" vertical="center"/>
    </xf>
    <xf numFmtId="0" fontId="77" fillId="16" borderId="27" xfId="0" applyFont="1" applyFill="1" applyBorder="1" applyAlignment="1">
      <alignment horizontal="left" vertical="center"/>
    </xf>
    <xf numFmtId="0" fontId="81" fillId="14" borderId="26" xfId="0" applyFont="1" applyFill="1" applyBorder="1" applyAlignment="1">
      <alignment horizontal="center" vertical="center"/>
    </xf>
    <xf numFmtId="0" fontId="81" fillId="14" borderId="27" xfId="0" applyFont="1" applyFill="1" applyBorder="1" applyAlignment="1">
      <alignment horizontal="center" vertical="center"/>
    </xf>
    <xf numFmtId="167" fontId="49" fillId="14" borderId="26" xfId="0" applyNumberFormat="1" applyFont="1" applyFill="1" applyBorder="1" applyAlignment="1">
      <alignment horizontal="center" vertical="center" wrapText="1"/>
    </xf>
    <xf numFmtId="167" fontId="49" fillId="14" borderId="29" xfId="0" applyNumberFormat="1" applyFont="1" applyFill="1" applyBorder="1" applyAlignment="1">
      <alignment horizontal="center" vertical="center" wrapText="1"/>
    </xf>
    <xf numFmtId="167" fontId="49" fillId="14" borderId="27" xfId="0" applyNumberFormat="1" applyFont="1" applyFill="1" applyBorder="1" applyAlignment="1">
      <alignment horizontal="center" vertical="center" wrapText="1"/>
    </xf>
    <xf numFmtId="0" fontId="59" fillId="4" borderId="93" xfId="0" applyFont="1" applyFill="1" applyBorder="1" applyAlignment="1">
      <alignment horizontal="left" vertical="top" wrapText="1"/>
    </xf>
    <xf numFmtId="0" fontId="59" fillId="4" borderId="0" xfId="0" applyFont="1" applyFill="1" applyAlignment="1">
      <alignment horizontal="left" vertical="top" wrapText="1"/>
    </xf>
    <xf numFmtId="0" fontId="59" fillId="4" borderId="94" xfId="0" applyFont="1" applyFill="1" applyBorder="1" applyAlignment="1">
      <alignment horizontal="left" vertical="top" wrapText="1"/>
    </xf>
    <xf numFmtId="0" fontId="59" fillId="4" borderId="0" xfId="0" applyFont="1" applyFill="1" applyAlignment="1">
      <alignment horizontal="center" vertical="top" wrapText="1"/>
    </xf>
    <xf numFmtId="0" fontId="59" fillId="4" borderId="0" xfId="0" applyFont="1" applyFill="1" applyAlignment="1">
      <alignment horizontal="center" wrapText="1"/>
    </xf>
    <xf numFmtId="0" fontId="97" fillId="4" borderId="93" xfId="0" applyFont="1" applyFill="1" applyBorder="1" applyAlignment="1">
      <alignment horizontal="left" vertical="top" wrapText="1"/>
    </xf>
    <xf numFmtId="0" fontId="97" fillId="4" borderId="0" xfId="0" applyFont="1" applyFill="1" applyAlignment="1">
      <alignment horizontal="left" vertical="top" wrapText="1"/>
    </xf>
    <xf numFmtId="0" fontId="97" fillId="4" borderId="94" xfId="0" applyFont="1" applyFill="1" applyBorder="1" applyAlignment="1">
      <alignment horizontal="left" vertical="top" wrapText="1"/>
    </xf>
    <xf numFmtId="0" fontId="98" fillId="4" borderId="93" xfId="0" applyFont="1" applyFill="1" applyBorder="1" applyAlignment="1">
      <alignment horizontal="left" vertical="top" wrapText="1"/>
    </xf>
    <xf numFmtId="0" fontId="98" fillId="4" borderId="0" xfId="0" applyFont="1" applyFill="1" applyAlignment="1">
      <alignment horizontal="left" vertical="top" wrapText="1"/>
    </xf>
    <xf numFmtId="0" fontId="98" fillId="4" borderId="94" xfId="0" applyFont="1" applyFill="1" applyBorder="1" applyAlignment="1">
      <alignment horizontal="left" vertical="top" wrapText="1"/>
    </xf>
    <xf numFmtId="0" fontId="59" fillId="4" borderId="95" xfId="0" applyFont="1" applyFill="1" applyBorder="1" applyAlignment="1">
      <alignment horizontal="left" vertical="top" wrapText="1"/>
    </xf>
    <xf numFmtId="0" fontId="59" fillId="4" borderId="96" xfId="0" applyFont="1" applyFill="1" applyBorder="1" applyAlignment="1">
      <alignment horizontal="left" vertical="top" wrapText="1"/>
    </xf>
    <xf numFmtId="0" fontId="59" fillId="4" borderId="97" xfId="0" applyFont="1" applyFill="1" applyBorder="1" applyAlignment="1">
      <alignment horizontal="left" vertical="top" wrapText="1"/>
    </xf>
    <xf numFmtId="0" fontId="43" fillId="17" borderId="104" xfId="0" applyFont="1" applyFill="1" applyBorder="1" applyAlignment="1">
      <alignment horizontal="center" vertical="center" wrapText="1"/>
    </xf>
    <xf numFmtId="0" fontId="43" fillId="17" borderId="105" xfId="0" applyFont="1" applyFill="1" applyBorder="1" applyAlignment="1">
      <alignment horizontal="center" vertical="center" wrapText="1"/>
    </xf>
    <xf numFmtId="0" fontId="43" fillId="17" borderId="87" xfId="0" applyFont="1" applyFill="1" applyBorder="1" applyAlignment="1">
      <alignment horizontal="center" vertical="center" wrapText="1"/>
    </xf>
    <xf numFmtId="0" fontId="59" fillId="14" borderId="89" xfId="0" applyFont="1" applyFill="1" applyBorder="1" applyAlignment="1">
      <alignment horizontal="center" vertical="center"/>
    </xf>
    <xf numFmtId="0" fontId="49" fillId="17" borderId="89" xfId="0" applyFont="1" applyFill="1" applyBorder="1" applyAlignment="1">
      <alignment horizontal="left" vertical="center" wrapText="1"/>
    </xf>
    <xf numFmtId="0" fontId="59" fillId="17" borderId="89" xfId="0" applyFont="1" applyFill="1" applyBorder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28" fillId="20" borderId="99" xfId="0" applyFont="1" applyFill="1" applyBorder="1" applyAlignment="1">
      <alignment horizontal="center" vertical="center" wrapText="1"/>
    </xf>
    <xf numFmtId="0" fontId="28" fillId="20" borderId="100" xfId="0" applyFont="1" applyFill="1" applyBorder="1" applyAlignment="1">
      <alignment horizontal="center" vertical="center" wrapText="1"/>
    </xf>
    <xf numFmtId="0" fontId="28" fillId="20" borderId="101" xfId="0" applyFont="1" applyFill="1" applyBorder="1" applyAlignment="1">
      <alignment horizontal="center" vertical="center" wrapText="1"/>
    </xf>
    <xf numFmtId="0" fontId="59" fillId="4" borderId="90" xfId="0" applyFont="1" applyFill="1" applyBorder="1" applyAlignment="1">
      <alignment horizontal="left" vertical="top" wrapText="1"/>
    </xf>
    <xf numFmtId="0" fontId="59" fillId="4" borderId="91" xfId="0" applyFont="1" applyFill="1" applyBorder="1" applyAlignment="1">
      <alignment horizontal="left" vertical="top" wrapText="1"/>
    </xf>
    <xf numFmtId="0" fontId="59" fillId="4" borderId="92" xfId="0" applyFont="1" applyFill="1" applyBorder="1" applyAlignment="1">
      <alignment horizontal="left" vertical="top" wrapText="1"/>
    </xf>
    <xf numFmtId="0" fontId="38" fillId="30" borderId="90" xfId="0" applyFont="1" applyFill="1" applyBorder="1" applyAlignment="1">
      <alignment horizontal="center" vertical="center"/>
    </xf>
    <xf numFmtId="0" fontId="38" fillId="30" borderId="91" xfId="0" applyFont="1" applyFill="1" applyBorder="1" applyAlignment="1">
      <alignment horizontal="center" vertical="center"/>
    </xf>
    <xf numFmtId="0" fontId="38" fillId="30" borderId="92" xfId="0" applyFont="1" applyFill="1" applyBorder="1" applyAlignment="1">
      <alignment horizontal="center" vertical="center"/>
    </xf>
    <xf numFmtId="0" fontId="38" fillId="15" borderId="56" xfId="0" applyFont="1" applyFill="1" applyBorder="1" applyAlignment="1">
      <alignment horizontal="center" vertical="center" wrapText="1"/>
    </xf>
    <xf numFmtId="0" fontId="38" fillId="15" borderId="57" xfId="0" applyFont="1" applyFill="1" applyBorder="1" applyAlignment="1">
      <alignment horizontal="center" vertical="center" wrapText="1"/>
    </xf>
    <xf numFmtId="0" fontId="38" fillId="15" borderId="58" xfId="0" applyFont="1" applyFill="1" applyBorder="1" applyAlignment="1">
      <alignment horizontal="center" vertical="center" wrapText="1"/>
    </xf>
    <xf numFmtId="0" fontId="48" fillId="5" borderId="61" xfId="0" applyFont="1" applyFill="1" applyBorder="1" applyAlignment="1" applyProtection="1">
      <alignment horizontal="center" vertical="center"/>
      <protection locked="0"/>
    </xf>
    <xf numFmtId="0" fontId="48" fillId="5" borderId="26" xfId="0" applyFont="1" applyFill="1" applyBorder="1" applyAlignment="1" applyProtection="1">
      <alignment horizontal="center"/>
      <protection locked="0"/>
    </xf>
    <xf numFmtId="0" fontId="48" fillId="5" borderId="55" xfId="0" applyFont="1" applyFill="1" applyBorder="1" applyAlignment="1" applyProtection="1">
      <alignment horizontal="center"/>
      <protection locked="0"/>
    </xf>
    <xf numFmtId="0" fontId="48" fillId="5" borderId="27" xfId="0" applyFont="1" applyFill="1" applyBorder="1" applyAlignment="1" applyProtection="1">
      <alignment horizontal="center"/>
      <protection locked="0"/>
    </xf>
    <xf numFmtId="177" fontId="99" fillId="4" borderId="55" xfId="0" applyNumberFormat="1" applyFont="1" applyFill="1" applyBorder="1" applyAlignment="1">
      <alignment horizontal="right"/>
    </xf>
    <xf numFmtId="177" fontId="99" fillId="4" borderId="27" xfId="0" applyNumberFormat="1" applyFont="1" applyFill="1" applyBorder="1" applyAlignment="1">
      <alignment horizontal="right"/>
    </xf>
    <xf numFmtId="177" fontId="49" fillId="16" borderId="26" xfId="0" applyNumberFormat="1" applyFont="1" applyFill="1" applyBorder="1" applyAlignment="1">
      <alignment horizontal="right" vertical="center"/>
    </xf>
    <xf numFmtId="177" fontId="49" fillId="16" borderId="27" xfId="0" applyNumberFormat="1" applyFont="1" applyFill="1" applyBorder="1" applyAlignment="1">
      <alignment horizontal="right" vertical="center"/>
    </xf>
    <xf numFmtId="0" fontId="49" fillId="16" borderId="70" xfId="0" applyFont="1" applyFill="1" applyBorder="1" applyAlignment="1">
      <alignment horizontal="left" vertical="center"/>
    </xf>
    <xf numFmtId="0" fontId="49" fillId="16" borderId="71" xfId="0" applyFont="1" applyFill="1" applyBorder="1" applyAlignment="1">
      <alignment horizontal="left" vertical="center"/>
    </xf>
    <xf numFmtId="0" fontId="86" fillId="14" borderId="75" xfId="0" applyFont="1" applyFill="1" applyBorder="1" applyAlignment="1" applyProtection="1">
      <alignment horizontal="center" vertical="center" wrapText="1"/>
      <protection locked="0"/>
    </xf>
    <xf numFmtId="0" fontId="48" fillId="14" borderId="71" xfId="0" applyFont="1" applyFill="1" applyBorder="1" applyAlignment="1">
      <alignment horizontal="right" vertical="center" wrapText="1"/>
    </xf>
    <xf numFmtId="0" fontId="48" fillId="14" borderId="60" xfId="0" applyFont="1" applyFill="1" applyBorder="1" applyAlignment="1">
      <alignment horizontal="right" vertical="center" wrapText="1"/>
    </xf>
    <xf numFmtId="0" fontId="37" fillId="14" borderId="26" xfId="0" applyFont="1" applyFill="1" applyBorder="1" applyAlignment="1">
      <alignment horizontal="left" vertical="center"/>
    </xf>
    <xf numFmtId="0" fontId="37" fillId="14" borderId="29" xfId="0" applyFont="1" applyFill="1" applyBorder="1" applyAlignment="1">
      <alignment horizontal="left" vertical="center"/>
    </xf>
    <xf numFmtId="0" fontId="37" fillId="14" borderId="27" xfId="0" applyFont="1" applyFill="1" applyBorder="1" applyAlignment="1">
      <alignment horizontal="left" vertical="center"/>
    </xf>
    <xf numFmtId="179" fontId="5" fillId="5" borderId="26" xfId="0" applyNumberFormat="1" applyFont="1" applyFill="1" applyBorder="1" applyAlignment="1">
      <alignment horizontal="right" vertical="center"/>
    </xf>
    <xf numFmtId="179" fontId="5" fillId="5" borderId="55" xfId="0" applyNumberFormat="1" applyFont="1" applyFill="1" applyBorder="1" applyAlignment="1">
      <alignment horizontal="right" vertical="center"/>
    </xf>
    <xf numFmtId="179" fontId="5" fillId="5" borderId="27" xfId="0" applyNumberFormat="1" applyFont="1" applyFill="1" applyBorder="1" applyAlignment="1">
      <alignment horizontal="right" vertical="center"/>
    </xf>
    <xf numFmtId="167" fontId="3" fillId="14" borderId="26" xfId="0" applyNumberFormat="1" applyFont="1" applyFill="1" applyBorder="1" applyAlignment="1">
      <alignment horizontal="center" vertical="center"/>
    </xf>
    <xf numFmtId="167" fontId="3" fillId="14" borderId="55" xfId="0" applyNumberFormat="1" applyFont="1" applyFill="1" applyBorder="1" applyAlignment="1">
      <alignment horizontal="center" vertical="center"/>
    </xf>
    <xf numFmtId="167" fontId="3" fillId="14" borderId="27" xfId="0" applyNumberFormat="1" applyFont="1" applyFill="1" applyBorder="1" applyAlignment="1">
      <alignment horizontal="center" vertical="center"/>
    </xf>
    <xf numFmtId="0" fontId="0" fillId="5" borderId="28" xfId="0" applyFill="1" applyBorder="1" applyAlignment="1" applyProtection="1">
      <alignment horizontal="center" vertical="center"/>
      <protection locked="0"/>
    </xf>
    <xf numFmtId="0" fontId="0" fillId="5" borderId="18" xfId="0" applyFill="1" applyBorder="1" applyAlignment="1" applyProtection="1">
      <alignment horizontal="center" vertical="center"/>
      <protection locked="0"/>
    </xf>
    <xf numFmtId="0" fontId="0" fillId="5" borderId="31" xfId="0" applyFill="1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48" fillId="14" borderId="75" xfId="0" applyFont="1" applyFill="1" applyBorder="1" applyAlignment="1" applyProtection="1">
      <alignment horizontal="center" vertical="top" wrapText="1"/>
      <protection locked="0"/>
    </xf>
    <xf numFmtId="0" fontId="77" fillId="16" borderId="29" xfId="0" applyFont="1" applyFill="1" applyBorder="1" applyAlignment="1">
      <alignment horizontal="center" vertical="center"/>
    </xf>
    <xf numFmtId="0" fontId="0" fillId="14" borderId="26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0" fontId="1" fillId="14" borderId="14" xfId="0" applyFont="1" applyFill="1" applyBorder="1" applyAlignment="1">
      <alignment horizontal="center"/>
    </xf>
    <xf numFmtId="0" fontId="5" fillId="14" borderId="14" xfId="0" applyFont="1" applyFill="1" applyBorder="1" applyAlignment="1">
      <alignment horizontal="left" vertical="center"/>
    </xf>
    <xf numFmtId="0" fontId="81" fillId="14" borderId="26" xfId="0" applyFont="1" applyFill="1" applyBorder="1" applyAlignment="1">
      <alignment horizontal="center"/>
    </xf>
    <xf numFmtId="0" fontId="81" fillId="14" borderId="27" xfId="0" applyFont="1" applyFill="1" applyBorder="1" applyAlignment="1">
      <alignment horizontal="center"/>
    </xf>
    <xf numFmtId="0" fontId="77" fillId="16" borderId="55" xfId="0" applyFont="1" applyFill="1" applyBorder="1" applyAlignment="1">
      <alignment horizontal="left" vertical="center"/>
    </xf>
    <xf numFmtId="173" fontId="5" fillId="14" borderId="14" xfId="0" applyNumberFormat="1" applyFont="1" applyFill="1" applyBorder="1" applyAlignment="1">
      <alignment horizontal="left" vertical="center"/>
    </xf>
    <xf numFmtId="0" fontId="5" fillId="14" borderId="26" xfId="0" applyFont="1" applyFill="1" applyBorder="1" applyAlignment="1">
      <alignment horizontal="center" vertical="center"/>
    </xf>
    <xf numFmtId="0" fontId="5" fillId="14" borderId="55" xfId="0" applyFont="1" applyFill="1" applyBorder="1" applyAlignment="1">
      <alignment horizontal="center" vertical="center"/>
    </xf>
    <xf numFmtId="0" fontId="5" fillId="14" borderId="27" xfId="0" applyFont="1" applyFill="1" applyBorder="1" applyAlignment="1">
      <alignment horizontal="center" vertical="center"/>
    </xf>
    <xf numFmtId="0" fontId="49" fillId="16" borderId="77" xfId="0" applyFont="1" applyFill="1" applyBorder="1" applyAlignment="1">
      <alignment horizontal="center" vertical="center"/>
    </xf>
    <xf numFmtId="0" fontId="49" fillId="16" borderId="78" xfId="0" applyFont="1" applyFill="1" applyBorder="1" applyAlignment="1">
      <alignment horizontal="center" vertical="center"/>
    </xf>
    <xf numFmtId="0" fontId="48" fillId="14" borderId="71" xfId="0" applyFont="1" applyFill="1" applyBorder="1" applyAlignment="1">
      <alignment horizontal="center" vertical="center"/>
    </xf>
    <xf numFmtId="0" fontId="48" fillId="14" borderId="72" xfId="0" applyFont="1" applyFill="1" applyBorder="1" applyAlignment="1">
      <alignment horizontal="center" vertical="center"/>
    </xf>
    <xf numFmtId="0" fontId="5" fillId="14" borderId="89" xfId="0" applyFont="1" applyFill="1" applyBorder="1" applyAlignment="1">
      <alignment horizontal="center" vertical="center"/>
    </xf>
    <xf numFmtId="0" fontId="3" fillId="14" borderId="14" xfId="0" applyFont="1" applyFill="1" applyBorder="1" applyAlignment="1">
      <alignment horizontal="left" vertical="center" wrapText="1"/>
    </xf>
    <xf numFmtId="0" fontId="3" fillId="14" borderId="14" xfId="0" applyFont="1" applyFill="1" applyBorder="1" applyAlignment="1">
      <alignment horizontal="left" vertical="center"/>
    </xf>
    <xf numFmtId="0" fontId="3" fillId="16" borderId="14" xfId="0" applyFont="1" applyFill="1" applyBorder="1" applyAlignment="1">
      <alignment horizontal="center" vertical="center"/>
    </xf>
    <xf numFmtId="0" fontId="5" fillId="14" borderId="26" xfId="0" applyFont="1" applyFill="1" applyBorder="1" applyAlignment="1">
      <alignment horizontal="left" vertical="center"/>
    </xf>
    <xf numFmtId="0" fontId="5" fillId="14" borderId="55" xfId="0" applyFont="1" applyFill="1" applyBorder="1" applyAlignment="1">
      <alignment horizontal="left" vertical="center"/>
    </xf>
    <xf numFmtId="0" fontId="5" fillId="14" borderId="27" xfId="0" applyFont="1" applyFill="1" applyBorder="1" applyAlignment="1">
      <alignment horizontal="left" vertical="center"/>
    </xf>
    <xf numFmtId="0" fontId="77" fillId="16" borderId="56" xfId="0" applyFont="1" applyFill="1" applyBorder="1" applyAlignment="1">
      <alignment horizontal="center" vertical="center" wrapText="1"/>
    </xf>
    <xf numFmtId="0" fontId="77" fillId="16" borderId="58" xfId="0" applyFont="1" applyFill="1" applyBorder="1" applyAlignment="1">
      <alignment horizontal="center" vertical="center" wrapText="1"/>
    </xf>
    <xf numFmtId="167" fontId="49" fillId="5" borderId="26" xfId="0" applyNumberFormat="1" applyFont="1" applyFill="1" applyBorder="1" applyAlignment="1">
      <alignment horizontal="center" vertical="center" wrapText="1"/>
    </xf>
    <xf numFmtId="167" fontId="49" fillId="5" borderId="29" xfId="0" applyNumberFormat="1" applyFont="1" applyFill="1" applyBorder="1" applyAlignment="1">
      <alignment horizontal="center" vertical="center" wrapText="1"/>
    </xf>
    <xf numFmtId="167" fontId="49" fillId="5" borderId="27" xfId="0" applyNumberFormat="1" applyFont="1" applyFill="1" applyBorder="1" applyAlignment="1">
      <alignment horizontal="center" vertical="center" wrapText="1"/>
    </xf>
    <xf numFmtId="0" fontId="5" fillId="10" borderId="35" xfId="0" applyFont="1" applyFill="1" applyBorder="1" applyAlignment="1">
      <alignment horizontal="center" vertical="center"/>
    </xf>
    <xf numFmtId="0" fontId="5" fillId="10" borderId="15" xfId="0" applyFont="1" applyFill="1" applyBorder="1" applyAlignment="1">
      <alignment horizontal="center" vertical="center"/>
    </xf>
    <xf numFmtId="0" fontId="5" fillId="10" borderId="16" xfId="0" applyFont="1" applyFill="1" applyBorder="1" applyAlignment="1">
      <alignment horizontal="center" vertical="center"/>
    </xf>
    <xf numFmtId="0" fontId="24" fillId="0" borderId="16" xfId="0" applyFont="1" applyBorder="1" applyAlignment="1">
      <alignment vertical="center"/>
    </xf>
    <xf numFmtId="0" fontId="21" fillId="0" borderId="26" xfId="1" applyBorder="1" applyAlignment="1" applyProtection="1">
      <alignment horizontal="left" vertical="center"/>
      <protection locked="0"/>
    </xf>
    <xf numFmtId="0" fontId="21" fillId="0" borderId="29" xfId="1" applyBorder="1" applyAlignment="1" applyProtection="1">
      <alignment horizontal="left" vertical="center"/>
      <protection locked="0"/>
    </xf>
    <xf numFmtId="0" fontId="21" fillId="0" borderId="27" xfId="1" applyBorder="1" applyAlignment="1" applyProtection="1">
      <alignment horizontal="left" vertical="center"/>
      <protection locked="0"/>
    </xf>
    <xf numFmtId="0" fontId="5" fillId="10" borderId="19" xfId="0" applyFont="1" applyFill="1" applyBorder="1" applyAlignment="1">
      <alignment horizontal="center" vertical="center"/>
    </xf>
    <xf numFmtId="0" fontId="5" fillId="10" borderId="89" xfId="0" applyFont="1" applyFill="1" applyBorder="1" applyAlignment="1">
      <alignment horizontal="center" vertical="center"/>
    </xf>
    <xf numFmtId="0" fontId="48" fillId="5" borderId="76" xfId="0" applyFont="1" applyFill="1" applyBorder="1" applyAlignment="1">
      <alignment horizontal="center"/>
    </xf>
    <xf numFmtId="0" fontId="48" fillId="5" borderId="77" xfId="0" applyFont="1" applyFill="1" applyBorder="1" applyAlignment="1">
      <alignment horizontal="center"/>
    </xf>
    <xf numFmtId="0" fontId="48" fillId="5" borderId="78" xfId="0" applyFont="1" applyFill="1" applyBorder="1" applyAlignment="1">
      <alignment horizontal="center"/>
    </xf>
    <xf numFmtId="0" fontId="0" fillId="0" borderId="75" xfId="0" applyBorder="1" applyAlignment="1">
      <alignment horizontal="center"/>
    </xf>
    <xf numFmtId="0" fontId="49" fillId="17" borderId="75" xfId="0" applyFont="1" applyFill="1" applyBorder="1" applyAlignment="1">
      <alignment horizontal="left" vertical="center" wrapText="1"/>
    </xf>
    <xf numFmtId="0" fontId="48" fillId="14" borderId="75" xfId="0" applyFont="1" applyFill="1" applyBorder="1" applyAlignment="1">
      <alignment horizontal="center" vertical="center"/>
    </xf>
    <xf numFmtId="0" fontId="49" fillId="4" borderId="75" xfId="0" applyFont="1" applyFill="1" applyBorder="1" applyAlignment="1">
      <alignment horizontal="center" vertical="center"/>
    </xf>
    <xf numFmtId="0" fontId="49" fillId="16" borderId="75" xfId="0" applyFont="1" applyFill="1" applyBorder="1" applyAlignment="1">
      <alignment horizontal="center" vertical="center"/>
    </xf>
    <xf numFmtId="0" fontId="41" fillId="14" borderId="76" xfId="0" applyFont="1" applyFill="1" applyBorder="1" applyAlignment="1">
      <alignment horizontal="left" vertical="center" wrapText="1"/>
    </xf>
    <xf numFmtId="0" fontId="41" fillId="14" borderId="77" xfId="0" applyFont="1" applyFill="1" applyBorder="1" applyAlignment="1">
      <alignment horizontal="left" vertical="center" wrapText="1"/>
    </xf>
    <xf numFmtId="0" fontId="41" fillId="14" borderId="78" xfId="0" applyFont="1" applyFill="1" applyBorder="1" applyAlignment="1">
      <alignment horizontal="left" vertical="center" wrapText="1"/>
    </xf>
    <xf numFmtId="0" fontId="41" fillId="5" borderId="75" xfId="0" applyFont="1" applyFill="1" applyBorder="1" applyAlignment="1">
      <alignment horizontal="center" vertical="center" wrapText="1"/>
    </xf>
    <xf numFmtId="0" fontId="48" fillId="5" borderId="75" xfId="0" applyFont="1" applyFill="1" applyBorder="1" applyAlignment="1" applyProtection="1">
      <alignment horizontal="center"/>
      <protection locked="0"/>
    </xf>
    <xf numFmtId="0" fontId="48" fillId="5" borderId="75" xfId="0" applyFont="1" applyFill="1" applyBorder="1" applyAlignment="1" applyProtection="1">
      <alignment horizontal="center" vertical="center"/>
      <protection locked="0"/>
    </xf>
    <xf numFmtId="0" fontId="48" fillId="14" borderId="76" xfId="0" applyFont="1" applyFill="1" applyBorder="1" applyAlignment="1">
      <alignment horizontal="left" vertical="center"/>
    </xf>
    <xf numFmtId="0" fontId="48" fillId="14" borderId="78" xfId="0" applyFont="1" applyFill="1" applyBorder="1" applyAlignment="1">
      <alignment horizontal="left" vertical="center"/>
    </xf>
    <xf numFmtId="0" fontId="48" fillId="14" borderId="75" xfId="0" applyFont="1" applyFill="1" applyBorder="1" applyAlignment="1">
      <alignment horizontal="left" vertical="center"/>
    </xf>
    <xf numFmtId="0" fontId="86" fillId="14" borderId="75" xfId="0" applyFont="1" applyFill="1" applyBorder="1" applyAlignment="1">
      <alignment horizontal="left" vertical="center" wrapText="1"/>
    </xf>
    <xf numFmtId="0" fontId="3" fillId="0" borderId="79" xfId="0" applyFont="1" applyBorder="1" applyAlignment="1" applyProtection="1">
      <alignment horizontal="center" vertical="top" wrapText="1"/>
      <protection locked="0"/>
    </xf>
    <xf numFmtId="0" fontId="3" fillId="0" borderId="80" xfId="0" applyFont="1" applyBorder="1" applyAlignment="1" applyProtection="1">
      <alignment horizontal="center" vertical="top" wrapText="1"/>
      <protection locked="0"/>
    </xf>
    <xf numFmtId="0" fontId="3" fillId="0" borderId="81" xfId="0" applyFont="1" applyBorder="1" applyAlignment="1" applyProtection="1">
      <alignment horizontal="center" vertical="top" wrapText="1"/>
      <protection locked="0"/>
    </xf>
    <xf numFmtId="0" fontId="48" fillId="14" borderId="76" xfId="0" applyFont="1" applyFill="1" applyBorder="1" applyAlignment="1">
      <alignment horizontal="center" vertical="center"/>
    </xf>
    <xf numFmtId="0" fontId="48" fillId="14" borderId="78" xfId="0" applyFont="1" applyFill="1" applyBorder="1" applyAlignment="1">
      <alignment horizontal="center" vertical="center"/>
    </xf>
    <xf numFmtId="0" fontId="77" fillId="16" borderId="76" xfId="0" applyFont="1" applyFill="1" applyBorder="1" applyAlignment="1">
      <alignment horizontal="center" vertical="center"/>
    </xf>
    <xf numFmtId="0" fontId="77" fillId="16" borderId="77" xfId="0" applyFont="1" applyFill="1" applyBorder="1" applyAlignment="1">
      <alignment horizontal="center" vertical="center"/>
    </xf>
    <xf numFmtId="0" fontId="77" fillId="16" borderId="78" xfId="0" applyFont="1" applyFill="1" applyBorder="1" applyAlignment="1">
      <alignment horizontal="center" vertical="center"/>
    </xf>
    <xf numFmtId="0" fontId="49" fillId="5" borderId="76" xfId="0" applyFont="1" applyFill="1" applyBorder="1" applyAlignment="1" applyProtection="1">
      <alignment horizontal="center" vertical="center"/>
      <protection locked="0"/>
    </xf>
    <xf numFmtId="0" fontId="49" fillId="5" borderId="77" xfId="0" applyFont="1" applyFill="1" applyBorder="1" applyAlignment="1" applyProtection="1">
      <alignment horizontal="center" vertical="center"/>
      <protection locked="0"/>
    </xf>
    <xf numFmtId="0" fontId="49" fillId="5" borderId="78" xfId="0" applyFont="1" applyFill="1" applyBorder="1" applyAlignment="1" applyProtection="1">
      <alignment horizontal="center" vertical="center"/>
      <protection locked="0"/>
    </xf>
    <xf numFmtId="0" fontId="38" fillId="15" borderId="75" xfId="0" applyFont="1" applyFill="1" applyBorder="1" applyAlignment="1">
      <alignment horizontal="left" vertical="center" wrapText="1"/>
    </xf>
    <xf numFmtId="0" fontId="77" fillId="2" borderId="75" xfId="0" applyFont="1" applyFill="1" applyBorder="1" applyAlignment="1">
      <alignment horizontal="left" vertical="center"/>
    </xf>
    <xf numFmtId="0" fontId="48" fillId="5" borderId="75" xfId="0" applyFont="1" applyFill="1" applyBorder="1" applyAlignment="1">
      <alignment horizontal="center" vertical="center"/>
    </xf>
    <xf numFmtId="0" fontId="48" fillId="0" borderId="75" xfId="0" applyFont="1" applyBorder="1" applyAlignment="1">
      <alignment horizontal="center" vertic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0" fontId="49" fillId="16" borderId="76" xfId="0" applyFont="1" applyFill="1" applyBorder="1" applyAlignment="1">
      <alignment horizontal="left" vertical="center" wrapText="1"/>
    </xf>
    <xf numFmtId="0" fontId="49" fillId="16" borderId="77" xfId="0" applyFont="1" applyFill="1" applyBorder="1" applyAlignment="1">
      <alignment horizontal="left" vertical="center" wrapText="1"/>
    </xf>
    <xf numFmtId="0" fontId="49" fillId="16" borderId="78" xfId="0" applyFont="1" applyFill="1" applyBorder="1" applyAlignment="1">
      <alignment horizontal="left" vertical="center" wrapText="1"/>
    </xf>
    <xf numFmtId="0" fontId="48" fillId="5" borderId="76" xfId="0" applyFont="1" applyFill="1" applyBorder="1" applyAlignment="1">
      <alignment horizontal="center" vertical="center" wrapText="1"/>
    </xf>
    <xf numFmtId="0" fontId="48" fillId="5" borderId="77" xfId="0" applyFont="1" applyFill="1" applyBorder="1" applyAlignment="1">
      <alignment horizontal="center" vertical="center" wrapText="1"/>
    </xf>
    <xf numFmtId="0" fontId="48" fillId="5" borderId="78" xfId="0" applyFont="1" applyFill="1" applyBorder="1" applyAlignment="1">
      <alignment horizontal="center" vertical="center" wrapText="1"/>
    </xf>
    <xf numFmtId="0" fontId="49" fillId="16" borderId="79" xfId="0" applyFont="1" applyFill="1" applyBorder="1" applyAlignment="1">
      <alignment horizontal="left" vertical="center" wrapText="1"/>
    </xf>
    <xf numFmtId="0" fontId="49" fillId="16" borderId="81" xfId="0" applyFont="1" applyFill="1" applyBorder="1" applyAlignment="1">
      <alignment horizontal="left" vertical="center" wrapText="1"/>
    </xf>
    <xf numFmtId="0" fontId="49" fillId="16" borderId="28" xfId="0" applyFont="1" applyFill="1" applyBorder="1" applyAlignment="1">
      <alignment horizontal="left" vertical="center" wrapText="1"/>
    </xf>
    <xf numFmtId="0" fontId="49" fillId="16" borderId="31" xfId="0" applyFont="1" applyFill="1" applyBorder="1" applyAlignment="1">
      <alignment horizontal="left" vertical="center" wrapText="1"/>
    </xf>
    <xf numFmtId="0" fontId="49" fillId="16" borderId="76" xfId="0" applyFont="1" applyFill="1" applyBorder="1" applyAlignment="1">
      <alignment horizontal="left" vertical="center"/>
    </xf>
    <xf numFmtId="0" fontId="49" fillId="16" borderId="77" xfId="0" applyFont="1" applyFill="1" applyBorder="1" applyAlignment="1">
      <alignment horizontal="left" vertical="center"/>
    </xf>
    <xf numFmtId="0" fontId="49" fillId="16" borderId="78" xfId="0" applyFont="1" applyFill="1" applyBorder="1" applyAlignment="1">
      <alignment horizontal="left" vertical="center"/>
    </xf>
    <xf numFmtId="0" fontId="49" fillId="16" borderId="76" xfId="0" applyFont="1" applyFill="1" applyBorder="1" applyAlignment="1">
      <alignment horizontal="center" vertical="center"/>
    </xf>
    <xf numFmtId="0" fontId="48" fillId="14" borderId="75" xfId="0" applyFont="1" applyFill="1" applyBorder="1" applyAlignment="1" applyProtection="1">
      <alignment horizontal="center" vertical="center"/>
      <protection locked="0"/>
    </xf>
    <xf numFmtId="0" fontId="59" fillId="16" borderId="76" xfId="0" applyFont="1" applyFill="1" applyBorder="1" applyAlignment="1">
      <alignment horizontal="left" vertical="top" wrapText="1"/>
    </xf>
    <xf numFmtId="0" fontId="59" fillId="16" borderId="77" xfId="0" applyFont="1" applyFill="1" applyBorder="1" applyAlignment="1">
      <alignment horizontal="left" vertical="top" wrapText="1"/>
    </xf>
    <xf numFmtId="0" fontId="59" fillId="16" borderId="78" xfId="0" applyFont="1" applyFill="1" applyBorder="1" applyAlignment="1">
      <alignment horizontal="left" vertical="top" wrapText="1"/>
    </xf>
    <xf numFmtId="0" fontId="38" fillId="15" borderId="76" xfId="0" applyFont="1" applyFill="1" applyBorder="1" applyAlignment="1">
      <alignment horizontal="left" vertical="center" wrapText="1"/>
    </xf>
    <xf numFmtId="0" fontId="38" fillId="15" borderId="77" xfId="0" applyFont="1" applyFill="1" applyBorder="1" applyAlignment="1">
      <alignment horizontal="left" vertical="center" wrapText="1"/>
    </xf>
    <xf numFmtId="0" fontId="38" fillId="15" borderId="78" xfId="0" applyFont="1" applyFill="1" applyBorder="1" applyAlignment="1">
      <alignment horizontal="left" vertical="center" wrapText="1"/>
    </xf>
    <xf numFmtId="0" fontId="49" fillId="4" borderId="75" xfId="0" applyFont="1" applyFill="1" applyBorder="1" applyAlignment="1" applyProtection="1">
      <alignment horizontal="center"/>
      <protection locked="0"/>
    </xf>
    <xf numFmtId="0" fontId="49" fillId="4" borderId="75" xfId="0" applyFont="1" applyFill="1" applyBorder="1" applyAlignment="1" applyProtection="1">
      <alignment horizontal="center" vertical="center"/>
      <protection locked="0"/>
    </xf>
    <xf numFmtId="0" fontId="49" fillId="4" borderId="0" xfId="0" applyFont="1" applyFill="1" applyAlignment="1">
      <alignment horizontal="center" vertical="center"/>
    </xf>
    <xf numFmtId="0" fontId="49" fillId="16" borderId="79" xfId="0" applyFont="1" applyFill="1" applyBorder="1" applyAlignment="1">
      <alignment horizontal="center" vertical="center"/>
    </xf>
    <xf numFmtId="0" fontId="49" fillId="16" borderId="80" xfId="0" applyFont="1" applyFill="1" applyBorder="1" applyAlignment="1">
      <alignment horizontal="center" vertical="center"/>
    </xf>
    <xf numFmtId="0" fontId="49" fillId="16" borderId="79" xfId="0" applyFont="1" applyFill="1" applyBorder="1" applyAlignment="1">
      <alignment horizontal="left" vertical="center"/>
    </xf>
    <xf numFmtId="0" fontId="49" fillId="16" borderId="80" xfId="0" applyFont="1" applyFill="1" applyBorder="1" applyAlignment="1">
      <alignment horizontal="left" vertical="center"/>
    </xf>
    <xf numFmtId="0" fontId="49" fillId="16" borderId="81" xfId="0" applyFont="1" applyFill="1" applyBorder="1" applyAlignment="1">
      <alignment horizontal="left" vertical="center"/>
    </xf>
    <xf numFmtId="0" fontId="37" fillId="14" borderId="75" xfId="0" applyFont="1" applyFill="1" applyBorder="1" applyAlignment="1">
      <alignment horizontal="center" vertical="center"/>
    </xf>
    <xf numFmtId="179" fontId="5" fillId="14" borderId="75" xfId="0" applyNumberFormat="1" applyFont="1" applyFill="1" applyBorder="1" applyAlignment="1">
      <alignment horizontal="center" vertical="center"/>
    </xf>
    <xf numFmtId="0" fontId="49" fillId="5" borderId="75" xfId="0" applyFont="1" applyFill="1" applyBorder="1" applyAlignment="1">
      <alignment horizontal="center" vertical="center"/>
    </xf>
    <xf numFmtId="0" fontId="5" fillId="16" borderId="76" xfId="0" applyFont="1" applyFill="1" applyBorder="1" applyAlignment="1">
      <alignment horizontal="left" vertical="center"/>
    </xf>
    <xf numFmtId="0" fontId="5" fillId="16" borderId="77" xfId="0" applyFont="1" applyFill="1" applyBorder="1" applyAlignment="1">
      <alignment horizontal="left" vertical="center"/>
    </xf>
    <xf numFmtId="0" fontId="5" fillId="16" borderId="78" xfId="0" applyFont="1" applyFill="1" applyBorder="1" applyAlignment="1">
      <alignment horizontal="left" vertical="center"/>
    </xf>
    <xf numFmtId="0" fontId="77" fillId="2" borderId="76" xfId="0" applyFont="1" applyFill="1" applyBorder="1" applyAlignment="1">
      <alignment horizontal="center" vertical="center"/>
    </xf>
    <xf numFmtId="0" fontId="77" fillId="2" borderId="77" xfId="0" applyFont="1" applyFill="1" applyBorder="1" applyAlignment="1">
      <alignment horizontal="center" vertical="center"/>
    </xf>
    <xf numFmtId="0" fontId="77" fillId="2" borderId="78" xfId="0" applyFont="1" applyFill="1" applyBorder="1" applyAlignment="1">
      <alignment horizontal="center" vertical="center"/>
    </xf>
    <xf numFmtId="0" fontId="59" fillId="16" borderId="75" xfId="0" applyFont="1" applyFill="1" applyBorder="1" applyAlignment="1">
      <alignment horizontal="left" vertical="center"/>
    </xf>
    <xf numFmtId="0" fontId="41" fillId="14" borderId="75" xfId="0" applyFont="1" applyFill="1" applyBorder="1" applyAlignment="1">
      <alignment horizontal="left" vertical="center" wrapText="1"/>
    </xf>
    <xf numFmtId="0" fontId="49" fillId="14" borderId="36" xfId="0" applyFont="1" applyFill="1" applyBorder="1" applyAlignment="1">
      <alignment horizontal="left" vertical="top" wrapText="1"/>
    </xf>
    <xf numFmtId="0" fontId="49" fillId="14" borderId="0" xfId="0" applyFont="1" applyFill="1" applyAlignment="1">
      <alignment horizontal="left" vertical="top" wrapText="1"/>
    </xf>
    <xf numFmtId="0" fontId="49" fillId="14" borderId="30" xfId="0" applyFont="1" applyFill="1" applyBorder="1" applyAlignment="1">
      <alignment horizontal="left" vertical="top" wrapText="1"/>
    </xf>
    <xf numFmtId="0" fontId="49" fillId="14" borderId="28" xfId="0" applyFont="1" applyFill="1" applyBorder="1" applyAlignment="1">
      <alignment horizontal="left" vertical="top" wrapText="1"/>
    </xf>
    <xf numFmtId="0" fontId="49" fillId="14" borderId="18" xfId="0" applyFont="1" applyFill="1" applyBorder="1" applyAlignment="1">
      <alignment horizontal="left" vertical="top" wrapText="1"/>
    </xf>
    <xf numFmtId="0" fontId="49" fillId="14" borderId="31" xfId="0" applyFont="1" applyFill="1" applyBorder="1" applyAlignment="1">
      <alignment horizontal="left" vertical="top" wrapText="1"/>
    </xf>
    <xf numFmtId="0" fontId="49" fillId="0" borderId="76" xfId="0" applyFont="1" applyBorder="1" applyAlignment="1">
      <alignment horizontal="center" vertical="center"/>
    </xf>
    <xf numFmtId="0" fontId="49" fillId="0" borderId="77" xfId="0" applyFont="1" applyBorder="1" applyAlignment="1">
      <alignment horizontal="center" vertical="center"/>
    </xf>
    <xf numFmtId="0" fontId="49" fillId="0" borderId="78" xfId="0" applyFont="1" applyBorder="1" applyAlignment="1">
      <alignment horizontal="center" vertical="center"/>
    </xf>
    <xf numFmtId="177" fontId="0" fillId="0" borderId="75" xfId="0" applyNumberFormat="1" applyBorder="1" applyAlignment="1">
      <alignment horizontal="center"/>
    </xf>
    <xf numFmtId="168" fontId="49" fillId="0" borderId="75" xfId="0" applyNumberFormat="1" applyFont="1" applyBorder="1" applyAlignment="1">
      <alignment horizontal="center" vertical="center" wrapText="1"/>
    </xf>
    <xf numFmtId="0" fontId="49" fillId="0" borderId="76" xfId="0" applyFont="1" applyBorder="1" applyAlignment="1" applyProtection="1">
      <alignment horizontal="center" vertical="center"/>
      <protection locked="0"/>
    </xf>
    <xf numFmtId="0" fontId="49" fillId="0" borderId="77" xfId="0" applyFont="1" applyBorder="1" applyAlignment="1" applyProtection="1">
      <alignment horizontal="center" vertical="center"/>
      <protection locked="0"/>
    </xf>
    <xf numFmtId="0" fontId="49" fillId="0" borderId="78" xfId="0" applyFont="1" applyBorder="1" applyAlignment="1" applyProtection="1">
      <alignment horizontal="center" vertical="center"/>
      <protection locked="0"/>
    </xf>
    <xf numFmtId="168" fontId="77" fillId="0" borderId="75" xfId="0" applyNumberFormat="1" applyFont="1" applyBorder="1" applyAlignment="1">
      <alignment horizontal="center" vertical="center" wrapText="1"/>
    </xf>
    <xf numFmtId="0" fontId="81" fillId="0" borderId="75" xfId="0" applyFont="1" applyBorder="1" applyAlignment="1">
      <alignment horizontal="center"/>
    </xf>
    <xf numFmtId="0" fontId="59" fillId="17" borderId="76" xfId="0" applyFont="1" applyFill="1" applyBorder="1" applyAlignment="1">
      <alignment horizontal="left" vertical="center" wrapText="1"/>
    </xf>
    <xf numFmtId="0" fontId="59" fillId="17" borderId="77" xfId="0" applyFont="1" applyFill="1" applyBorder="1" applyAlignment="1">
      <alignment horizontal="left" vertical="center" wrapText="1"/>
    </xf>
    <xf numFmtId="0" fontId="59" fillId="17" borderId="78" xfId="0" applyFont="1" applyFill="1" applyBorder="1" applyAlignment="1">
      <alignment horizontal="left" vertical="center" wrapText="1"/>
    </xf>
    <xf numFmtId="0" fontId="77" fillId="16" borderId="75" xfId="0" applyFont="1" applyFill="1" applyBorder="1" applyAlignment="1">
      <alignment horizontal="center" vertical="center" wrapText="1"/>
    </xf>
    <xf numFmtId="0" fontId="77" fillId="16" borderId="74" xfId="0" applyFont="1" applyFill="1" applyBorder="1" applyAlignment="1">
      <alignment horizontal="center" vertical="center" wrapText="1"/>
    </xf>
    <xf numFmtId="0" fontId="77" fillId="16" borderId="79" xfId="0" applyFont="1" applyFill="1" applyBorder="1" applyAlignment="1">
      <alignment horizontal="center" vertical="center"/>
    </xf>
    <xf numFmtId="0" fontId="77" fillId="16" borderId="80" xfId="0" applyFont="1" applyFill="1" applyBorder="1" applyAlignment="1">
      <alignment horizontal="center" vertical="center"/>
    </xf>
    <xf numFmtId="0" fontId="77" fillId="16" borderId="81" xfId="0" applyFont="1" applyFill="1" applyBorder="1" applyAlignment="1">
      <alignment horizontal="center" vertical="center"/>
    </xf>
    <xf numFmtId="0" fontId="77" fillId="16" borderId="0" xfId="0" applyFont="1" applyFill="1" applyAlignment="1">
      <alignment horizontal="center" vertical="center"/>
    </xf>
    <xf numFmtId="0" fontId="77" fillId="16" borderId="30" xfId="0" applyFont="1" applyFill="1" applyBorder="1" applyAlignment="1">
      <alignment horizontal="center" vertical="center"/>
    </xf>
    <xf numFmtId="173" fontId="77" fillId="14" borderId="76" xfId="0" applyNumberFormat="1" applyFont="1" applyFill="1" applyBorder="1" applyAlignment="1">
      <alignment horizontal="left" vertical="center"/>
    </xf>
    <xf numFmtId="173" fontId="77" fillId="14" borderId="77" xfId="0" applyNumberFormat="1" applyFont="1" applyFill="1" applyBorder="1" applyAlignment="1">
      <alignment horizontal="left" vertical="center"/>
    </xf>
    <xf numFmtId="173" fontId="77" fillId="14" borderId="78" xfId="0" applyNumberFormat="1" applyFont="1" applyFill="1" applyBorder="1" applyAlignment="1">
      <alignment horizontal="left" vertical="center"/>
    </xf>
    <xf numFmtId="0" fontId="78" fillId="5" borderId="75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left" vertical="center"/>
    </xf>
    <xf numFmtId="0" fontId="77" fillId="16" borderId="75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81" fillId="5" borderId="75" xfId="0" applyFont="1" applyFill="1" applyBorder="1" applyAlignment="1">
      <alignment horizontal="center"/>
    </xf>
    <xf numFmtId="0" fontId="49" fillId="14" borderId="75" xfId="0" applyFont="1" applyFill="1" applyBorder="1" applyAlignment="1" applyProtection="1">
      <alignment horizontal="left" vertical="center"/>
      <protection locked="0"/>
    </xf>
    <xf numFmtId="0" fontId="49" fillId="4" borderId="76" xfId="0" applyFont="1" applyFill="1" applyBorder="1" applyAlignment="1" applyProtection="1">
      <alignment horizontal="center" vertical="center"/>
      <protection locked="0"/>
    </xf>
    <xf numFmtId="0" fontId="49" fillId="4" borderId="77" xfId="0" applyFont="1" applyFill="1" applyBorder="1" applyAlignment="1" applyProtection="1">
      <alignment horizontal="center" vertical="center"/>
      <protection locked="0"/>
    </xf>
    <xf numFmtId="0" fontId="49" fillId="4" borderId="78" xfId="0" applyFont="1" applyFill="1" applyBorder="1" applyAlignment="1" applyProtection="1">
      <alignment horizontal="center" vertical="center"/>
      <protection locked="0"/>
    </xf>
    <xf numFmtId="0" fontId="49" fillId="14" borderId="75" xfId="0" applyFont="1" applyFill="1" applyBorder="1" applyAlignment="1">
      <alignment horizontal="center" vertical="center"/>
    </xf>
    <xf numFmtId="0" fontId="49" fillId="0" borderId="75" xfId="0" applyFont="1" applyBorder="1" applyAlignment="1">
      <alignment horizontal="center" vertical="center"/>
    </xf>
    <xf numFmtId="0" fontId="80" fillId="15" borderId="36" xfId="0" applyFont="1" applyFill="1" applyBorder="1" applyAlignment="1">
      <alignment horizontal="left" vertical="center" wrapText="1"/>
    </xf>
    <xf numFmtId="0" fontId="80" fillId="15" borderId="30" xfId="0" applyFont="1" applyFill="1" applyBorder="1" applyAlignment="1">
      <alignment horizontal="left" vertical="center" wrapText="1"/>
    </xf>
    <xf numFmtId="0" fontId="49" fillId="16" borderId="75" xfId="0" applyFont="1" applyFill="1" applyBorder="1" applyAlignment="1">
      <alignment horizontal="left" vertical="center" wrapText="1"/>
    </xf>
    <xf numFmtId="0" fontId="81" fillId="14" borderId="76" xfId="0" applyFont="1" applyFill="1" applyBorder="1" applyAlignment="1">
      <alignment horizontal="center" vertical="center"/>
    </xf>
    <xf numFmtId="0" fontId="81" fillId="14" borderId="77" xfId="0" applyFont="1" applyFill="1" applyBorder="1" applyAlignment="1">
      <alignment horizontal="center" vertical="center"/>
    </xf>
    <xf numFmtId="0" fontId="81" fillId="14" borderId="78" xfId="0" applyFont="1" applyFill="1" applyBorder="1" applyAlignment="1">
      <alignment horizontal="center" vertical="center"/>
    </xf>
    <xf numFmtId="0" fontId="48" fillId="14" borderId="76" xfId="0" applyFont="1" applyFill="1" applyBorder="1" applyAlignment="1">
      <alignment horizontal="center"/>
    </xf>
    <xf numFmtId="0" fontId="48" fillId="14" borderId="78" xfId="0" applyFont="1" applyFill="1" applyBorder="1" applyAlignment="1">
      <alignment horizontal="center"/>
    </xf>
    <xf numFmtId="0" fontId="48" fillId="14" borderId="75" xfId="0" applyFont="1" applyFill="1" applyBorder="1" applyAlignment="1">
      <alignment horizontal="center"/>
    </xf>
    <xf numFmtId="0" fontId="48" fillId="0" borderId="76" xfId="0" applyFont="1" applyBorder="1" applyAlignment="1">
      <alignment horizontal="center"/>
    </xf>
    <xf numFmtId="0" fontId="48" fillId="0" borderId="77" xfId="0" applyFont="1" applyBorder="1" applyAlignment="1">
      <alignment horizontal="center"/>
    </xf>
    <xf numFmtId="0" fontId="48" fillId="0" borderId="78" xfId="0" applyFont="1" applyBorder="1" applyAlignment="1">
      <alignment horizontal="center"/>
    </xf>
    <xf numFmtId="1" fontId="49" fillId="5" borderId="75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/>
    </xf>
    <xf numFmtId="0" fontId="49" fillId="0" borderId="15" xfId="0" applyFont="1" applyBorder="1" applyAlignment="1">
      <alignment horizontal="left" vertical="center"/>
    </xf>
    <xf numFmtId="0" fontId="49" fillId="0" borderId="75" xfId="0" applyFont="1" applyBorder="1" applyAlignment="1">
      <alignment horizontal="left" vertical="center"/>
    </xf>
    <xf numFmtId="177" fontId="0" fillId="0" borderId="15" xfId="0" applyNumberFormat="1" applyBorder="1" applyAlignment="1">
      <alignment horizontal="center"/>
    </xf>
    <xf numFmtId="168" fontId="49" fillId="0" borderId="15" xfId="0" applyNumberFormat="1" applyFont="1" applyBorder="1" applyAlignment="1">
      <alignment horizontal="center" vertical="center" wrapText="1"/>
    </xf>
    <xf numFmtId="0" fontId="81" fillId="0" borderId="75" xfId="0" applyFont="1" applyBorder="1" applyAlignment="1">
      <alignment horizontal="left"/>
    </xf>
    <xf numFmtId="2" fontId="0" fillId="0" borderId="75" xfId="0" applyNumberFormat="1" applyBorder="1" applyAlignment="1">
      <alignment horizontal="center"/>
    </xf>
    <xf numFmtId="0" fontId="81" fillId="14" borderId="75" xfId="0" applyFont="1" applyFill="1" applyBorder="1" applyAlignment="1">
      <alignment horizontal="center" vertical="center"/>
    </xf>
    <xf numFmtId="0" fontId="59" fillId="14" borderId="7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8" fontId="49" fillId="0" borderId="0" xfId="0" applyNumberFormat="1" applyFont="1" applyAlignment="1">
      <alignment horizontal="center" vertical="center" wrapText="1"/>
    </xf>
    <xf numFmtId="0" fontId="77" fillId="14" borderId="76" xfId="0" applyFont="1" applyFill="1" applyBorder="1" applyAlignment="1">
      <alignment horizontal="left" vertical="center"/>
    </xf>
    <xf numFmtId="0" fontId="77" fillId="14" borderId="77" xfId="0" applyFont="1" applyFill="1" applyBorder="1" applyAlignment="1">
      <alignment horizontal="left" vertical="center"/>
    </xf>
    <xf numFmtId="0" fontId="77" fillId="14" borderId="78" xfId="0" applyFont="1" applyFill="1" applyBorder="1" applyAlignment="1">
      <alignment horizontal="left" vertical="center"/>
    </xf>
    <xf numFmtId="0" fontId="77" fillId="5" borderId="76" xfId="0" applyFont="1" applyFill="1" applyBorder="1" applyAlignment="1">
      <alignment horizontal="center" vertical="center"/>
    </xf>
    <xf numFmtId="0" fontId="77" fillId="5" borderId="77" xfId="0" applyFont="1" applyFill="1" applyBorder="1" applyAlignment="1">
      <alignment horizontal="center" vertical="center"/>
    </xf>
    <xf numFmtId="0" fontId="77" fillId="5" borderId="78" xfId="0" applyFont="1" applyFill="1" applyBorder="1" applyAlignment="1">
      <alignment horizontal="center" vertical="center"/>
    </xf>
    <xf numFmtId="0" fontId="41" fillId="5" borderId="75" xfId="0" applyFont="1" applyFill="1" applyBorder="1" applyAlignment="1">
      <alignment horizontal="center" vertical="center"/>
    </xf>
    <xf numFmtId="0" fontId="41" fillId="14" borderId="75" xfId="0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59" fillId="14" borderId="76" xfId="0" applyFont="1" applyFill="1" applyBorder="1" applyAlignment="1">
      <alignment horizontal="left" vertical="center"/>
    </xf>
    <xf numFmtId="0" fontId="59" fillId="14" borderId="77" xfId="0" applyFont="1" applyFill="1" applyBorder="1" applyAlignment="1">
      <alignment horizontal="left" vertical="center"/>
    </xf>
    <xf numFmtId="0" fontId="59" fillId="14" borderId="78" xfId="0" applyFont="1" applyFill="1" applyBorder="1" applyAlignment="1">
      <alignment horizontal="left" vertical="center"/>
    </xf>
    <xf numFmtId="0" fontId="0" fillId="0" borderId="75" xfId="0" applyBorder="1" applyAlignment="1">
      <alignment horizontal="left"/>
    </xf>
    <xf numFmtId="0" fontId="38" fillId="15" borderId="36" xfId="0" applyFont="1" applyFill="1" applyBorder="1" applyAlignment="1">
      <alignment horizontal="left" vertical="center" wrapText="1"/>
    </xf>
    <xf numFmtId="0" fontId="38" fillId="15" borderId="30" xfId="0" applyFont="1" applyFill="1" applyBorder="1" applyAlignment="1">
      <alignment horizontal="left" vertical="center" wrapText="1"/>
    </xf>
    <xf numFmtId="0" fontId="38" fillId="15" borderId="76" xfId="0" applyFont="1" applyFill="1" applyBorder="1" applyAlignment="1">
      <alignment horizontal="center" vertical="center" wrapText="1"/>
    </xf>
    <xf numFmtId="0" fontId="38" fillId="15" borderId="77" xfId="0" applyFont="1" applyFill="1" applyBorder="1" applyAlignment="1">
      <alignment horizontal="center" vertical="center" wrapText="1"/>
    </xf>
    <xf numFmtId="0" fontId="38" fillId="15" borderId="78" xfId="0" applyFont="1" applyFill="1" applyBorder="1" applyAlignment="1">
      <alignment horizontal="center" vertical="center" wrapText="1"/>
    </xf>
    <xf numFmtId="0" fontId="45" fillId="5" borderId="0" xfId="0" applyFont="1" applyFill="1" applyAlignment="1">
      <alignment horizontal="center"/>
    </xf>
    <xf numFmtId="0" fontId="45" fillId="5" borderId="30" xfId="0" applyFont="1" applyFill="1" applyBorder="1" applyAlignment="1">
      <alignment horizontal="center"/>
    </xf>
    <xf numFmtId="0" fontId="49" fillId="16" borderId="81" xfId="0" applyFont="1" applyFill="1" applyBorder="1" applyAlignment="1">
      <alignment horizontal="center" vertical="center"/>
    </xf>
    <xf numFmtId="0" fontId="49" fillId="16" borderId="0" xfId="0" applyFont="1" applyFill="1" applyAlignment="1">
      <alignment horizontal="center" vertical="center"/>
    </xf>
    <xf numFmtId="0" fontId="49" fillId="16" borderId="79" xfId="0" applyFont="1" applyFill="1" applyBorder="1" applyAlignment="1">
      <alignment horizontal="center" vertical="center" wrapText="1"/>
    </xf>
    <xf numFmtId="0" fontId="49" fillId="16" borderId="80" xfId="0" applyFont="1" applyFill="1" applyBorder="1" applyAlignment="1">
      <alignment horizontal="center" vertical="center" wrapText="1"/>
    </xf>
    <xf numFmtId="0" fontId="49" fillId="16" borderId="81" xfId="0" applyFont="1" applyFill="1" applyBorder="1" applyAlignment="1">
      <alignment horizontal="center" vertical="center" wrapText="1"/>
    </xf>
    <xf numFmtId="0" fontId="49" fillId="16" borderId="36" xfId="0" applyFont="1" applyFill="1" applyBorder="1" applyAlignment="1">
      <alignment horizontal="center" vertical="center" wrapText="1"/>
    </xf>
    <xf numFmtId="0" fontId="49" fillId="16" borderId="0" xfId="0" applyFont="1" applyFill="1" applyAlignment="1">
      <alignment horizontal="center" vertical="center" wrapText="1"/>
    </xf>
    <xf numFmtId="0" fontId="49" fillId="16" borderId="30" xfId="0" applyFont="1" applyFill="1" applyBorder="1" applyAlignment="1">
      <alignment horizontal="center" vertical="center" wrapText="1"/>
    </xf>
    <xf numFmtId="0" fontId="49" fillId="16" borderId="28" xfId="0" applyFont="1" applyFill="1" applyBorder="1" applyAlignment="1">
      <alignment horizontal="center" vertical="center" wrapText="1"/>
    </xf>
    <xf numFmtId="0" fontId="49" fillId="16" borderId="18" xfId="0" applyFont="1" applyFill="1" applyBorder="1" applyAlignment="1">
      <alignment horizontal="center" vertical="center" wrapText="1"/>
    </xf>
    <xf numFmtId="0" fontId="49" fillId="16" borderId="31" xfId="0" applyFont="1" applyFill="1" applyBorder="1" applyAlignment="1">
      <alignment horizontal="center" vertical="center" wrapText="1"/>
    </xf>
    <xf numFmtId="0" fontId="49" fillId="4" borderId="79" xfId="0" applyFont="1" applyFill="1" applyBorder="1" applyAlignment="1">
      <alignment horizontal="center" vertical="center" wrapText="1"/>
    </xf>
    <xf numFmtId="0" fontId="49" fillId="4" borderId="80" xfId="0" applyFont="1" applyFill="1" applyBorder="1" applyAlignment="1">
      <alignment horizontal="center" vertical="center" wrapText="1"/>
    </xf>
    <xf numFmtId="0" fontId="49" fillId="4" borderId="81" xfId="0" applyFont="1" applyFill="1" applyBorder="1" applyAlignment="1">
      <alignment horizontal="center" vertical="center" wrapText="1"/>
    </xf>
    <xf numFmtId="0" fontId="49" fillId="4" borderId="36" xfId="0" applyFont="1" applyFill="1" applyBorder="1" applyAlignment="1">
      <alignment horizontal="center" vertical="center" wrapText="1"/>
    </xf>
    <xf numFmtId="0" fontId="49" fillId="4" borderId="0" xfId="0" applyFont="1" applyFill="1" applyAlignment="1">
      <alignment horizontal="center" vertical="center" wrapText="1"/>
    </xf>
    <xf numFmtId="0" fontId="49" fillId="4" borderId="30" xfId="0" applyFont="1" applyFill="1" applyBorder="1" applyAlignment="1">
      <alignment horizontal="center" vertical="center" wrapText="1"/>
    </xf>
    <xf numFmtId="0" fontId="49" fillId="4" borderId="28" xfId="0" applyFont="1" applyFill="1" applyBorder="1" applyAlignment="1">
      <alignment horizontal="center" vertical="center" wrapText="1"/>
    </xf>
    <xf numFmtId="0" fontId="49" fillId="4" borderId="18" xfId="0" applyFont="1" applyFill="1" applyBorder="1" applyAlignment="1">
      <alignment horizontal="center" vertical="center" wrapText="1"/>
    </xf>
    <xf numFmtId="0" fontId="49" fillId="4" borderId="31" xfId="0" applyFont="1" applyFill="1" applyBorder="1" applyAlignment="1">
      <alignment horizontal="center" vertical="center" wrapText="1"/>
    </xf>
    <xf numFmtId="0" fontId="49" fillId="4" borderId="76" xfId="0" applyFont="1" applyFill="1" applyBorder="1" applyAlignment="1" applyProtection="1">
      <alignment horizontal="center" vertical="top"/>
      <protection locked="0"/>
    </xf>
    <xf numFmtId="0" fontId="49" fillId="4" borderId="77" xfId="0" applyFont="1" applyFill="1" applyBorder="1" applyAlignment="1" applyProtection="1">
      <alignment horizontal="center" vertical="top"/>
      <protection locked="0"/>
    </xf>
    <xf numFmtId="0" fontId="49" fillId="4" borderId="78" xfId="0" applyFont="1" applyFill="1" applyBorder="1" applyAlignment="1" applyProtection="1">
      <alignment horizontal="center" vertical="top"/>
      <protection locked="0"/>
    </xf>
    <xf numFmtId="0" fontId="43" fillId="17" borderId="76" xfId="0" applyFont="1" applyFill="1" applyBorder="1" applyAlignment="1">
      <alignment horizontal="left" vertical="center" wrapText="1"/>
    </xf>
    <xf numFmtId="0" fontId="43" fillId="17" borderId="77" xfId="0" applyFont="1" applyFill="1" applyBorder="1" applyAlignment="1">
      <alignment horizontal="left" vertical="center" wrapText="1"/>
    </xf>
    <xf numFmtId="0" fontId="43" fillId="17" borderId="78" xfId="0" applyFont="1" applyFill="1" applyBorder="1" applyAlignment="1">
      <alignment horizontal="left" vertical="center" wrapText="1"/>
    </xf>
    <xf numFmtId="0" fontId="47" fillId="0" borderId="80" xfId="0" applyFont="1" applyBorder="1" applyAlignment="1">
      <alignment horizontal="center" vertical="center"/>
    </xf>
    <xf numFmtId="0" fontId="77" fillId="17" borderId="76" xfId="0" applyFont="1" applyFill="1" applyBorder="1" applyAlignment="1">
      <alignment horizontal="left" vertical="center"/>
    </xf>
    <xf numFmtId="0" fontId="77" fillId="17" borderId="77" xfId="0" applyFont="1" applyFill="1" applyBorder="1" applyAlignment="1">
      <alignment horizontal="left" vertical="center"/>
    </xf>
    <xf numFmtId="0" fontId="77" fillId="17" borderId="78" xfId="0" applyFont="1" applyFill="1" applyBorder="1" applyAlignment="1">
      <alignment horizontal="left" vertical="center"/>
    </xf>
    <xf numFmtId="0" fontId="77" fillId="17" borderId="79" xfId="0" applyFont="1" applyFill="1" applyBorder="1" applyAlignment="1">
      <alignment horizontal="left" vertical="center" wrapText="1"/>
    </xf>
    <xf numFmtId="0" fontId="77" fillId="17" borderId="80" xfId="0" applyFont="1" applyFill="1" applyBorder="1" applyAlignment="1">
      <alignment horizontal="left" vertical="center" wrapText="1"/>
    </xf>
    <xf numFmtId="0" fontId="77" fillId="17" borderId="81" xfId="0" applyFont="1" applyFill="1" applyBorder="1" applyAlignment="1">
      <alignment horizontal="left" vertical="center" wrapText="1"/>
    </xf>
    <xf numFmtId="0" fontId="77" fillId="17" borderId="36" xfId="0" applyFont="1" applyFill="1" applyBorder="1" applyAlignment="1">
      <alignment horizontal="left" vertical="center" wrapText="1"/>
    </xf>
    <xf numFmtId="0" fontId="77" fillId="17" borderId="0" xfId="0" applyFont="1" applyFill="1" applyAlignment="1">
      <alignment horizontal="left" vertical="center" wrapText="1"/>
    </xf>
    <xf numFmtId="0" fontId="77" fillId="17" borderId="30" xfId="0" applyFont="1" applyFill="1" applyBorder="1" applyAlignment="1">
      <alignment horizontal="left" vertical="center" wrapText="1"/>
    </xf>
    <xf numFmtId="0" fontId="77" fillId="17" borderId="28" xfId="0" applyFont="1" applyFill="1" applyBorder="1" applyAlignment="1">
      <alignment horizontal="left" vertical="center" wrapText="1"/>
    </xf>
    <xf numFmtId="0" fontId="77" fillId="17" borderId="18" xfId="0" applyFont="1" applyFill="1" applyBorder="1" applyAlignment="1">
      <alignment horizontal="left" vertical="center" wrapText="1"/>
    </xf>
    <xf numFmtId="0" fontId="77" fillId="17" borderId="31" xfId="0" applyFont="1" applyFill="1" applyBorder="1" applyAlignment="1">
      <alignment horizontal="left" vertical="center" wrapText="1"/>
    </xf>
    <xf numFmtId="0" fontId="49" fillId="17" borderId="79" xfId="0" applyFont="1" applyFill="1" applyBorder="1" applyAlignment="1">
      <alignment horizontal="left" vertical="top" wrapText="1"/>
    </xf>
    <xf numFmtId="0" fontId="49" fillId="17" borderId="80" xfId="0" applyFont="1" applyFill="1" applyBorder="1" applyAlignment="1">
      <alignment horizontal="left" vertical="top" wrapText="1"/>
    </xf>
    <xf numFmtId="0" fontId="49" fillId="17" borderId="81" xfId="0" applyFont="1" applyFill="1" applyBorder="1" applyAlignment="1">
      <alignment horizontal="left" vertical="top" wrapText="1"/>
    </xf>
    <xf numFmtId="0" fontId="49" fillId="17" borderId="36" xfId="0" applyFont="1" applyFill="1" applyBorder="1" applyAlignment="1">
      <alignment horizontal="left" vertical="top" wrapText="1"/>
    </xf>
    <xf numFmtId="0" fontId="49" fillId="17" borderId="0" xfId="0" applyFont="1" applyFill="1" applyAlignment="1">
      <alignment horizontal="left" vertical="top" wrapText="1"/>
    </xf>
    <xf numFmtId="0" fontId="49" fillId="17" borderId="30" xfId="0" applyFont="1" applyFill="1" applyBorder="1" applyAlignment="1">
      <alignment horizontal="left" vertical="top" wrapText="1"/>
    </xf>
    <xf numFmtId="0" fontId="49" fillId="17" borderId="28" xfId="0" applyFont="1" applyFill="1" applyBorder="1" applyAlignment="1">
      <alignment horizontal="left" vertical="top" wrapText="1"/>
    </xf>
    <xf numFmtId="0" fontId="49" fillId="17" borderId="18" xfId="0" applyFont="1" applyFill="1" applyBorder="1" applyAlignment="1">
      <alignment horizontal="left" vertical="top" wrapText="1"/>
    </xf>
    <xf numFmtId="0" fontId="49" fillId="17" borderId="31" xfId="0" applyFont="1" applyFill="1" applyBorder="1" applyAlignment="1">
      <alignment horizontal="left" vertical="top" wrapText="1"/>
    </xf>
    <xf numFmtId="0" fontId="49" fillId="17" borderId="76" xfId="0" applyFont="1" applyFill="1" applyBorder="1" applyAlignment="1">
      <alignment horizontal="left" vertical="center"/>
    </xf>
    <xf numFmtId="0" fontId="49" fillId="17" borderId="77" xfId="0" applyFont="1" applyFill="1" applyBorder="1" applyAlignment="1">
      <alignment horizontal="left" vertical="center"/>
    </xf>
    <xf numFmtId="0" fontId="49" fillId="17" borderId="78" xfId="0" applyFont="1" applyFill="1" applyBorder="1" applyAlignment="1">
      <alignment horizontal="left" vertical="center"/>
    </xf>
    <xf numFmtId="0" fontId="49" fillId="13" borderId="76" xfId="0" applyFont="1" applyFill="1" applyBorder="1" applyAlignment="1">
      <alignment horizontal="center" vertical="center"/>
    </xf>
    <xf numFmtId="0" fontId="49" fillId="13" borderId="77" xfId="0" applyFont="1" applyFill="1" applyBorder="1" applyAlignment="1">
      <alignment horizontal="center" vertical="center"/>
    </xf>
    <xf numFmtId="0" fontId="49" fillId="13" borderId="78" xfId="0" applyFont="1" applyFill="1" applyBorder="1" applyAlignment="1">
      <alignment horizontal="center" vertical="center"/>
    </xf>
    <xf numFmtId="164" fontId="49" fillId="4" borderId="76" xfId="0" applyNumberFormat="1" applyFont="1" applyFill="1" applyBorder="1" applyAlignment="1" applyProtection="1">
      <alignment horizontal="center" vertical="center"/>
      <protection locked="0"/>
    </xf>
    <xf numFmtId="164" fontId="49" fillId="4" borderId="77" xfId="0" applyNumberFormat="1" applyFont="1" applyFill="1" applyBorder="1" applyAlignment="1" applyProtection="1">
      <alignment horizontal="center" vertical="center"/>
      <protection locked="0"/>
    </xf>
    <xf numFmtId="164" fontId="49" fillId="4" borderId="7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left"/>
    </xf>
    <xf numFmtId="0" fontId="77" fillId="17" borderId="79" xfId="0" quotePrefix="1" applyFont="1" applyFill="1" applyBorder="1" applyAlignment="1">
      <alignment horizontal="left" vertical="center"/>
    </xf>
    <xf numFmtId="0" fontId="77" fillId="17" borderId="80" xfId="0" quotePrefix="1" applyFont="1" applyFill="1" applyBorder="1" applyAlignment="1">
      <alignment horizontal="left" vertical="center"/>
    </xf>
    <xf numFmtId="0" fontId="77" fillId="17" borderId="81" xfId="0" quotePrefix="1" applyFont="1" applyFill="1" applyBorder="1" applyAlignment="1">
      <alignment horizontal="left" vertical="center"/>
    </xf>
    <xf numFmtId="0" fontId="77" fillId="17" borderId="36" xfId="0" quotePrefix="1" applyFont="1" applyFill="1" applyBorder="1" applyAlignment="1">
      <alignment horizontal="left" vertical="center"/>
    </xf>
    <xf numFmtId="0" fontId="77" fillId="17" borderId="0" xfId="0" quotePrefix="1" applyFont="1" applyFill="1" applyAlignment="1">
      <alignment horizontal="left" vertical="center"/>
    </xf>
    <xf numFmtId="0" fontId="77" fillId="17" borderId="30" xfId="0" quotePrefix="1" applyFont="1" applyFill="1" applyBorder="1" applyAlignment="1">
      <alignment horizontal="left" vertical="center"/>
    </xf>
    <xf numFmtId="0" fontId="77" fillId="17" borderId="28" xfId="0" quotePrefix="1" applyFont="1" applyFill="1" applyBorder="1" applyAlignment="1">
      <alignment horizontal="left" vertical="center"/>
    </xf>
    <xf numFmtId="0" fontId="77" fillId="17" borderId="18" xfId="0" quotePrefix="1" applyFont="1" applyFill="1" applyBorder="1" applyAlignment="1">
      <alignment horizontal="left" vertical="center"/>
    </xf>
    <xf numFmtId="0" fontId="77" fillId="17" borderId="31" xfId="0" quotePrefix="1" applyFont="1" applyFill="1" applyBorder="1" applyAlignment="1">
      <alignment horizontal="left" vertical="center"/>
    </xf>
    <xf numFmtId="0" fontId="49" fillId="4" borderId="76" xfId="0" applyFont="1" applyFill="1" applyBorder="1" applyAlignment="1" applyProtection="1">
      <alignment horizontal="left" vertical="center"/>
      <protection locked="0"/>
    </xf>
    <xf numFmtId="0" fontId="49" fillId="4" borderId="77" xfId="0" applyFont="1" applyFill="1" applyBorder="1" applyAlignment="1" applyProtection="1">
      <alignment horizontal="left" vertical="center"/>
      <protection locked="0"/>
    </xf>
    <xf numFmtId="0" fontId="49" fillId="4" borderId="78" xfId="0" applyFont="1" applyFill="1" applyBorder="1" applyAlignment="1" applyProtection="1">
      <alignment horizontal="left" vertical="center"/>
      <protection locked="0"/>
    </xf>
    <xf numFmtId="164" fontId="49" fillId="16" borderId="76" xfId="0" applyNumberFormat="1" applyFont="1" applyFill="1" applyBorder="1" applyAlignment="1">
      <alignment horizontal="left" vertical="center"/>
    </xf>
    <xf numFmtId="164" fontId="49" fillId="16" borderId="77" xfId="0" applyNumberFormat="1" applyFont="1" applyFill="1" applyBorder="1" applyAlignment="1">
      <alignment horizontal="left" vertical="center"/>
    </xf>
    <xf numFmtId="164" fontId="49" fillId="16" borderId="78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2" xfId="0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51" fillId="19" borderId="37" xfId="0" applyFont="1" applyFill="1" applyBorder="1" applyAlignment="1">
      <alignment horizontal="center"/>
    </xf>
    <xf numFmtId="0" fontId="51" fillId="19" borderId="38" xfId="0" applyFont="1" applyFill="1" applyBorder="1" applyAlignment="1">
      <alignment horizontal="center"/>
    </xf>
    <xf numFmtId="0" fontId="51" fillId="19" borderId="39" xfId="0" applyFont="1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68" fontId="0" fillId="0" borderId="38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0" borderId="14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19" borderId="0" xfId="0" applyFont="1" applyFill="1" applyAlignment="1">
      <alignment horizontal="center"/>
    </xf>
    <xf numFmtId="0" fontId="28" fillId="20" borderId="90" xfId="0" applyFont="1" applyFill="1" applyBorder="1" applyAlignment="1">
      <alignment horizontal="center" vertical="center" wrapText="1"/>
    </xf>
    <xf numFmtId="0" fontId="28" fillId="20" borderId="91" xfId="0" applyFont="1" applyFill="1" applyBorder="1" applyAlignment="1">
      <alignment horizontal="center" vertical="center" wrapText="1"/>
    </xf>
    <xf numFmtId="0" fontId="28" fillId="20" borderId="92" xfId="0" applyFont="1" applyFill="1" applyBorder="1" applyAlignment="1">
      <alignment horizontal="center" vertical="center" wrapText="1"/>
    </xf>
    <xf numFmtId="0" fontId="5" fillId="4" borderId="93" xfId="0" applyFont="1" applyFill="1" applyBorder="1" applyAlignment="1">
      <alignment horizontal="left" wrapText="1"/>
    </xf>
    <xf numFmtId="0" fontId="5" fillId="4" borderId="0" xfId="0" applyFont="1" applyFill="1" applyAlignment="1">
      <alignment horizontal="left" wrapText="1"/>
    </xf>
    <xf numFmtId="0" fontId="5" fillId="4" borderId="94" xfId="0" applyFont="1" applyFill="1" applyBorder="1" applyAlignment="1">
      <alignment horizontal="left" wrapText="1"/>
    </xf>
    <xf numFmtId="0" fontId="3" fillId="4" borderId="36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3" fillId="4" borderId="30" xfId="0" applyFont="1" applyFill="1" applyBorder="1" applyAlignment="1">
      <alignment horizontal="left" vertical="center" wrapText="1"/>
    </xf>
    <xf numFmtId="0" fontId="2" fillId="20" borderId="90" xfId="0" applyFont="1" applyFill="1" applyBorder="1" applyAlignment="1">
      <alignment horizontal="left" vertical="center" wrapText="1"/>
    </xf>
    <xf numFmtId="0" fontId="2" fillId="20" borderId="91" xfId="0" applyFont="1" applyFill="1" applyBorder="1" applyAlignment="1">
      <alignment horizontal="left" vertical="center" wrapText="1"/>
    </xf>
    <xf numFmtId="0" fontId="2" fillId="20" borderId="92" xfId="0" applyFont="1" applyFill="1" applyBorder="1" applyAlignment="1">
      <alignment horizontal="left" vertical="center" wrapText="1"/>
    </xf>
    <xf numFmtId="0" fontId="90" fillId="30" borderId="32" xfId="0" applyFont="1" applyFill="1" applyBorder="1" applyAlignment="1">
      <alignment horizontal="center" vertical="center"/>
    </xf>
    <xf numFmtId="0" fontId="90" fillId="30" borderId="33" xfId="0" applyFont="1" applyFill="1" applyBorder="1" applyAlignment="1">
      <alignment horizontal="center" vertical="center"/>
    </xf>
    <xf numFmtId="0" fontId="90" fillId="30" borderId="34" xfId="0" applyFont="1" applyFill="1" applyBorder="1" applyAlignment="1">
      <alignment horizontal="center" vertical="center"/>
    </xf>
    <xf numFmtId="0" fontId="67" fillId="4" borderId="36" xfId="3" applyFill="1" applyBorder="1" applyAlignment="1">
      <alignment horizontal="left" vertical="center" wrapText="1"/>
    </xf>
    <xf numFmtId="0" fontId="67" fillId="4" borderId="0" xfId="3" applyFill="1" applyAlignment="1">
      <alignment horizontal="left" vertical="center" wrapText="1"/>
    </xf>
    <xf numFmtId="0" fontId="67" fillId="4" borderId="30" xfId="3" applyFill="1" applyBorder="1" applyAlignment="1">
      <alignment horizontal="left" vertical="center" wrapText="1"/>
    </xf>
    <xf numFmtId="0" fontId="5" fillId="4" borderId="3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30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left" vertical="center" wrapText="1"/>
    </xf>
    <xf numFmtId="0" fontId="3" fillId="4" borderId="18" xfId="0" applyFont="1" applyFill="1" applyBorder="1" applyAlignment="1">
      <alignment horizontal="left" vertical="center" wrapText="1"/>
    </xf>
    <xf numFmtId="0" fontId="3" fillId="4" borderId="31" xfId="0" applyFont="1" applyFill="1" applyBorder="1" applyAlignment="1">
      <alignment horizontal="left" vertical="center" wrapText="1"/>
    </xf>
    <xf numFmtId="0" fontId="5" fillId="4" borderId="90" xfId="0" applyFont="1" applyFill="1" applyBorder="1" applyAlignment="1">
      <alignment horizontal="left" wrapText="1"/>
    </xf>
    <xf numFmtId="0" fontId="5" fillId="4" borderId="91" xfId="0" applyFont="1" applyFill="1" applyBorder="1" applyAlignment="1">
      <alignment horizontal="left" wrapText="1"/>
    </xf>
    <xf numFmtId="0" fontId="5" fillId="4" borderId="92" xfId="0" applyFont="1" applyFill="1" applyBorder="1" applyAlignment="1">
      <alignment horizontal="left" wrapText="1"/>
    </xf>
    <xf numFmtId="0" fontId="5" fillId="24" borderId="93" xfId="0" applyFont="1" applyFill="1" applyBorder="1" applyAlignment="1">
      <alignment horizontal="left" wrapText="1"/>
    </xf>
    <xf numFmtId="0" fontId="5" fillId="24" borderId="0" xfId="0" applyFont="1" applyFill="1" applyAlignment="1">
      <alignment horizontal="left" wrapText="1"/>
    </xf>
    <xf numFmtId="0" fontId="5" fillId="24" borderId="94" xfId="0" applyFont="1" applyFill="1" applyBorder="1" applyAlignment="1">
      <alignment horizontal="left" wrapText="1"/>
    </xf>
    <xf numFmtId="0" fontId="70" fillId="25" borderId="48" xfId="0" applyFont="1" applyFill="1" applyBorder="1" applyAlignment="1">
      <alignment horizontal="center"/>
    </xf>
    <xf numFmtId="0" fontId="70" fillId="25" borderId="49" xfId="0" applyFont="1" applyFill="1" applyBorder="1" applyAlignment="1">
      <alignment horizontal="center"/>
    </xf>
    <xf numFmtId="0" fontId="70" fillId="25" borderId="50" xfId="0" applyFont="1" applyFill="1" applyBorder="1" applyAlignment="1">
      <alignment horizontal="center"/>
    </xf>
    <xf numFmtId="0" fontId="70" fillId="25" borderId="0" xfId="0" applyFont="1" applyFill="1" applyAlignment="1">
      <alignment horizontal="center"/>
    </xf>
    <xf numFmtId="0" fontId="71" fillId="0" borderId="51" xfId="0" applyFont="1" applyBorder="1" applyAlignment="1">
      <alignment horizontal="center"/>
    </xf>
    <xf numFmtId="0" fontId="71" fillId="0" borderId="52" xfId="0" applyFont="1" applyBorder="1" applyAlignment="1">
      <alignment horizontal="center"/>
    </xf>
    <xf numFmtId="0" fontId="52" fillId="14" borderId="35" xfId="0" applyFont="1" applyFill="1" applyBorder="1" applyAlignment="1">
      <alignment horizontal="center" vertical="center"/>
    </xf>
    <xf numFmtId="0" fontId="52" fillId="14" borderId="15" xfId="0" applyFont="1" applyFill="1" applyBorder="1" applyAlignment="1">
      <alignment horizontal="center" vertical="center"/>
    </xf>
    <xf numFmtId="0" fontId="52" fillId="14" borderId="28" xfId="0" applyFont="1" applyFill="1" applyBorder="1" applyAlignment="1">
      <alignment horizontal="center"/>
    </xf>
    <xf numFmtId="0" fontId="52" fillId="14" borderId="18" xfId="0" applyFont="1" applyFill="1" applyBorder="1" applyAlignment="1">
      <alignment horizontal="center"/>
    </xf>
    <xf numFmtId="0" fontId="52" fillId="14" borderId="31" xfId="0" applyFont="1" applyFill="1" applyBorder="1" applyAlignment="1">
      <alignment horizontal="center"/>
    </xf>
    <xf numFmtId="0" fontId="73" fillId="25" borderId="51" xfId="0" applyFont="1" applyFill="1" applyBorder="1" applyAlignment="1">
      <alignment horizontal="center"/>
    </xf>
    <xf numFmtId="0" fontId="74" fillId="25" borderId="52" xfId="0" applyFont="1" applyFill="1" applyBorder="1" applyAlignment="1">
      <alignment horizontal="center"/>
    </xf>
    <xf numFmtId="0" fontId="80" fillId="15" borderId="99" xfId="0" applyFont="1" applyFill="1" applyBorder="1" applyAlignment="1">
      <alignment horizontal="left" vertical="center" wrapText="1"/>
    </xf>
    <xf numFmtId="0" fontId="80" fillId="15" borderId="100" xfId="0" applyFont="1" applyFill="1" applyBorder="1" applyAlignment="1">
      <alignment horizontal="left" vertical="center" wrapText="1"/>
    </xf>
    <xf numFmtId="0" fontId="80" fillId="15" borderId="101" xfId="0" applyFont="1" applyFill="1" applyBorder="1" applyAlignment="1">
      <alignment horizontal="left" vertical="center" wrapText="1"/>
    </xf>
    <xf numFmtId="0" fontId="49" fillId="16" borderId="86" xfId="0" applyFont="1" applyFill="1" applyBorder="1" applyAlignment="1">
      <alignment horizontal="left" vertical="center"/>
    </xf>
    <xf numFmtId="0" fontId="49" fillId="16" borderId="88" xfId="0" applyFont="1" applyFill="1" applyBorder="1" applyAlignment="1">
      <alignment horizontal="left" vertical="center"/>
    </xf>
    <xf numFmtId="0" fontId="49" fillId="16" borderId="87" xfId="0" applyFont="1" applyFill="1" applyBorder="1" applyAlignment="1">
      <alignment horizontal="left" vertical="center"/>
    </xf>
    <xf numFmtId="0" fontId="49" fillId="4" borderId="86" xfId="0" applyFont="1" applyFill="1" applyBorder="1" applyAlignment="1">
      <alignment horizontal="left" vertical="center"/>
    </xf>
    <xf numFmtId="0" fontId="49" fillId="4" borderId="88" xfId="0" applyFont="1" applyFill="1" applyBorder="1" applyAlignment="1">
      <alignment horizontal="left" vertical="center"/>
    </xf>
    <xf numFmtId="0" fontId="49" fillId="4" borderId="87" xfId="0" applyFont="1" applyFill="1" applyBorder="1" applyAlignment="1">
      <alignment horizontal="left" vertical="center"/>
    </xf>
    <xf numFmtId="0" fontId="49" fillId="17" borderId="86" xfId="0" applyFont="1" applyFill="1" applyBorder="1" applyAlignment="1">
      <alignment horizontal="left" vertical="center"/>
    </xf>
    <xf numFmtId="0" fontId="49" fillId="17" borderId="88" xfId="0" applyFont="1" applyFill="1" applyBorder="1" applyAlignment="1">
      <alignment horizontal="left" vertical="center"/>
    </xf>
    <xf numFmtId="0" fontId="49" fillId="17" borderId="87" xfId="0" applyFont="1" applyFill="1" applyBorder="1" applyAlignment="1">
      <alignment horizontal="left" vertical="center"/>
    </xf>
    <xf numFmtId="0" fontId="49" fillId="13" borderId="86" xfId="0" applyFont="1" applyFill="1" applyBorder="1" applyAlignment="1">
      <alignment horizontal="center" vertical="center"/>
    </xf>
    <xf numFmtId="0" fontId="49" fillId="13" borderId="88" xfId="0" applyFont="1" applyFill="1" applyBorder="1" applyAlignment="1">
      <alignment horizontal="center" vertical="center"/>
    </xf>
    <xf numFmtId="0" fontId="49" fillId="13" borderId="87" xfId="0" applyFont="1" applyFill="1" applyBorder="1" applyAlignment="1">
      <alignment horizontal="center" vertical="center"/>
    </xf>
    <xf numFmtId="164" fontId="49" fillId="4" borderId="86" xfId="0" applyNumberFormat="1" applyFont="1" applyFill="1" applyBorder="1" applyAlignment="1">
      <alignment horizontal="center" vertical="center"/>
    </xf>
    <xf numFmtId="164" fontId="49" fillId="4" borderId="88" xfId="0" applyNumberFormat="1" applyFont="1" applyFill="1" applyBorder="1" applyAlignment="1">
      <alignment horizontal="center" vertical="center"/>
    </xf>
    <xf numFmtId="164" fontId="49" fillId="4" borderId="87" xfId="0" applyNumberFormat="1" applyFont="1" applyFill="1" applyBorder="1" applyAlignment="1">
      <alignment horizontal="center" vertical="center"/>
    </xf>
    <xf numFmtId="0" fontId="59" fillId="4" borderId="93" xfId="0" applyFont="1" applyFill="1" applyBorder="1" applyAlignment="1">
      <alignment horizontal="left" wrapText="1"/>
    </xf>
    <xf numFmtId="0" fontId="59" fillId="4" borderId="0" xfId="0" applyFont="1" applyFill="1" applyAlignment="1">
      <alignment horizontal="left" wrapText="1"/>
    </xf>
    <xf numFmtId="0" fontId="59" fillId="4" borderId="94" xfId="0" applyFont="1" applyFill="1" applyBorder="1" applyAlignment="1">
      <alignment horizontal="left" wrapText="1"/>
    </xf>
    <xf numFmtId="0" fontId="49" fillId="16" borderId="85" xfId="0" applyFont="1" applyFill="1" applyBorder="1" applyAlignment="1">
      <alignment horizontal="left" vertical="center"/>
    </xf>
    <xf numFmtId="0" fontId="49" fillId="16" borderId="36" xfId="0" applyFont="1" applyFill="1" applyBorder="1" applyAlignment="1">
      <alignment horizontal="left" vertical="center"/>
    </xf>
    <xf numFmtId="0" fontId="49" fillId="16" borderId="0" xfId="0" applyFont="1" applyFill="1" applyAlignment="1">
      <alignment horizontal="left" vertical="center"/>
    </xf>
    <xf numFmtId="0" fontId="49" fillId="16" borderId="30" xfId="0" applyFont="1" applyFill="1" applyBorder="1" applyAlignment="1">
      <alignment horizontal="left" vertical="center"/>
    </xf>
    <xf numFmtId="0" fontId="49" fillId="16" borderId="83" xfId="0" applyFont="1" applyFill="1" applyBorder="1" applyAlignment="1">
      <alignment horizontal="center" vertical="center" wrapText="1"/>
    </xf>
    <xf numFmtId="0" fontId="49" fillId="16" borderId="84" xfId="0" applyFont="1" applyFill="1" applyBorder="1" applyAlignment="1">
      <alignment horizontal="center" vertical="center" wrapText="1"/>
    </xf>
    <xf numFmtId="0" fontId="49" fillId="16" borderId="85" xfId="0" applyFont="1" applyFill="1" applyBorder="1" applyAlignment="1">
      <alignment horizontal="center" vertical="center" wrapText="1"/>
    </xf>
    <xf numFmtId="0" fontId="49" fillId="4" borderId="83" xfId="0" applyFont="1" applyFill="1" applyBorder="1" applyAlignment="1">
      <alignment horizontal="center" vertical="center" wrapText="1"/>
    </xf>
    <xf numFmtId="0" fontId="49" fillId="4" borderId="84" xfId="0" applyFont="1" applyFill="1" applyBorder="1" applyAlignment="1">
      <alignment horizontal="center" vertical="center" wrapText="1"/>
    </xf>
    <xf numFmtId="0" fontId="49" fillId="4" borderId="85" xfId="0" applyFont="1" applyFill="1" applyBorder="1" applyAlignment="1">
      <alignment horizontal="center" vertical="center" wrapText="1"/>
    </xf>
    <xf numFmtId="164" fontId="49" fillId="16" borderId="86" xfId="0" applyNumberFormat="1" applyFont="1" applyFill="1" applyBorder="1" applyAlignment="1">
      <alignment horizontal="left" vertical="center"/>
    </xf>
    <xf numFmtId="164" fontId="49" fillId="16" borderId="88" xfId="0" applyNumberFormat="1" applyFont="1" applyFill="1" applyBorder="1" applyAlignment="1">
      <alignment horizontal="left" vertical="center"/>
    </xf>
    <xf numFmtId="164" fontId="49" fillId="16" borderId="87" xfId="0" applyNumberFormat="1" applyFont="1" applyFill="1" applyBorder="1" applyAlignment="1">
      <alignment horizontal="left" vertical="center"/>
    </xf>
    <xf numFmtId="0" fontId="49" fillId="14" borderId="82" xfId="0" applyFont="1" applyFill="1" applyBorder="1" applyAlignment="1">
      <alignment horizontal="left" vertical="center"/>
    </xf>
    <xf numFmtId="0" fontId="77" fillId="16" borderId="82" xfId="0" applyFont="1" applyFill="1" applyBorder="1" applyAlignment="1">
      <alignment horizontal="left" vertical="center"/>
    </xf>
    <xf numFmtId="0" fontId="49" fillId="4" borderId="86" xfId="0" applyFont="1" applyFill="1" applyBorder="1" applyAlignment="1">
      <alignment horizontal="center" vertical="center"/>
    </xf>
    <xf numFmtId="0" fontId="49" fillId="4" borderId="88" xfId="0" applyFont="1" applyFill="1" applyBorder="1" applyAlignment="1">
      <alignment horizontal="center" vertical="center"/>
    </xf>
    <xf numFmtId="0" fontId="49" fillId="4" borderId="87" xfId="0" applyFont="1" applyFill="1" applyBorder="1" applyAlignment="1">
      <alignment horizontal="center" vertical="center"/>
    </xf>
    <xf numFmtId="0" fontId="49" fillId="16" borderId="82" xfId="0" applyFont="1" applyFill="1" applyBorder="1" applyAlignment="1">
      <alignment horizontal="left" vertical="center"/>
    </xf>
    <xf numFmtId="1" fontId="49" fillId="5" borderId="82" xfId="0" applyNumberFormat="1" applyFont="1" applyFill="1" applyBorder="1" applyAlignment="1">
      <alignment horizontal="center" vertical="center"/>
    </xf>
    <xf numFmtId="0" fontId="49" fillId="16" borderId="82" xfId="0" applyFont="1" applyFill="1" applyBorder="1" applyAlignment="1">
      <alignment horizontal="left" vertical="center" wrapText="1"/>
    </xf>
    <xf numFmtId="0" fontId="49" fillId="0" borderId="82" xfId="0" applyFont="1" applyBorder="1" applyAlignment="1">
      <alignment horizontal="center" vertical="center"/>
    </xf>
    <xf numFmtId="0" fontId="49" fillId="16" borderId="86" xfId="0" applyFont="1" applyFill="1" applyBorder="1" applyAlignment="1">
      <alignment horizontal="left" vertical="center" wrapText="1"/>
    </xf>
    <xf numFmtId="0" fontId="49" fillId="16" borderId="88" xfId="0" applyFont="1" applyFill="1" applyBorder="1" applyAlignment="1">
      <alignment horizontal="left" vertical="center" wrapText="1"/>
    </xf>
    <xf numFmtId="0" fontId="49" fillId="16" borderId="87" xfId="0" applyFont="1" applyFill="1" applyBorder="1" applyAlignment="1">
      <alignment horizontal="left" vertical="center" wrapText="1"/>
    </xf>
    <xf numFmtId="0" fontId="0" fillId="0" borderId="86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7" xfId="0" applyBorder="1" applyAlignment="1">
      <alignment horizontal="center"/>
    </xf>
    <xf numFmtId="0" fontId="49" fillId="16" borderId="82" xfId="0" applyFont="1" applyFill="1" applyBorder="1" applyAlignment="1">
      <alignment horizontal="center" vertical="center"/>
    </xf>
    <xf numFmtId="0" fontId="49" fillId="4" borderId="82" xfId="0" applyFont="1" applyFill="1" applyBorder="1" applyAlignment="1">
      <alignment horizontal="center" vertical="center"/>
    </xf>
    <xf numFmtId="0" fontId="49" fillId="4" borderId="86" xfId="0" applyFont="1" applyFill="1" applyBorder="1" applyAlignment="1">
      <alignment horizontal="center" vertical="top"/>
    </xf>
    <xf numFmtId="0" fontId="49" fillId="4" borderId="88" xfId="0" applyFont="1" applyFill="1" applyBorder="1" applyAlignment="1">
      <alignment horizontal="center" vertical="top"/>
    </xf>
    <xf numFmtId="0" fontId="49" fillId="4" borderId="87" xfId="0" applyFont="1" applyFill="1" applyBorder="1" applyAlignment="1">
      <alignment horizontal="center" vertical="top"/>
    </xf>
    <xf numFmtId="0" fontId="48" fillId="0" borderId="86" xfId="0" applyFont="1" applyBorder="1" applyAlignment="1">
      <alignment horizontal="center"/>
    </xf>
    <xf numFmtId="0" fontId="48" fillId="0" borderId="88" xfId="0" applyFont="1" applyBorder="1" applyAlignment="1">
      <alignment horizontal="center"/>
    </xf>
    <xf numFmtId="0" fontId="48" fillId="0" borderId="87" xfId="0" applyFont="1" applyBorder="1" applyAlignment="1">
      <alignment horizontal="center"/>
    </xf>
    <xf numFmtId="0" fontId="48" fillId="14" borderId="82" xfId="0" applyFont="1" applyFill="1" applyBorder="1" applyAlignment="1">
      <alignment horizontal="center" vertical="center"/>
    </xf>
    <xf numFmtId="0" fontId="48" fillId="14" borderId="86" xfId="0" applyFont="1" applyFill="1" applyBorder="1" applyAlignment="1">
      <alignment horizontal="center" vertical="center"/>
    </xf>
    <xf numFmtId="0" fontId="48" fillId="14" borderId="87" xfId="0" applyFont="1" applyFill="1" applyBorder="1" applyAlignment="1">
      <alignment horizontal="center" vertical="center"/>
    </xf>
    <xf numFmtId="0" fontId="81" fillId="14" borderId="86" xfId="0" applyFont="1" applyFill="1" applyBorder="1" applyAlignment="1">
      <alignment horizontal="center" vertical="center"/>
    </xf>
    <xf numFmtId="0" fontId="81" fillId="14" borderId="88" xfId="0" applyFont="1" applyFill="1" applyBorder="1" applyAlignment="1">
      <alignment horizontal="center" vertical="center"/>
    </xf>
    <xf numFmtId="0" fontId="81" fillId="14" borderId="87" xfId="0" applyFont="1" applyFill="1" applyBorder="1" applyAlignment="1">
      <alignment horizontal="center" vertical="center"/>
    </xf>
    <xf numFmtId="0" fontId="41" fillId="14" borderId="28" xfId="0" applyFont="1" applyFill="1" applyBorder="1" applyAlignment="1">
      <alignment horizontal="left" vertical="center" wrapText="1"/>
    </xf>
    <xf numFmtId="0" fontId="41" fillId="14" borderId="18" xfId="0" applyFont="1" applyFill="1" applyBorder="1" applyAlignment="1">
      <alignment horizontal="left" vertical="center" wrapText="1"/>
    </xf>
    <xf numFmtId="0" fontId="41" fillId="14" borderId="31" xfId="0" applyFont="1" applyFill="1" applyBorder="1" applyAlignment="1">
      <alignment horizontal="left" vertical="center" wrapText="1"/>
    </xf>
    <xf numFmtId="0" fontId="41" fillId="5" borderId="82" xfId="0" applyFont="1" applyFill="1" applyBorder="1" applyAlignment="1">
      <alignment horizontal="center" vertical="center" wrapText="1"/>
    </xf>
    <xf numFmtId="0" fontId="41" fillId="14" borderId="82" xfId="0" applyFont="1" applyFill="1" applyBorder="1" applyAlignment="1">
      <alignment horizontal="left" vertical="center" wrapText="1"/>
    </xf>
    <xf numFmtId="0" fontId="49" fillId="0" borderId="86" xfId="0" applyFont="1" applyBorder="1" applyAlignment="1">
      <alignment horizontal="center" vertical="center"/>
    </xf>
    <xf numFmtId="0" fontId="49" fillId="0" borderId="88" xfId="0" applyFont="1" applyBorder="1" applyAlignment="1">
      <alignment horizontal="center" vertical="center"/>
    </xf>
    <xf numFmtId="0" fontId="49" fillId="0" borderId="87" xfId="0" applyFont="1" applyBorder="1" applyAlignment="1">
      <alignment horizontal="center" vertical="center"/>
    </xf>
    <xf numFmtId="0" fontId="41" fillId="14" borderId="89" xfId="0" applyFont="1" applyFill="1" applyBorder="1" applyAlignment="1">
      <alignment horizontal="left" vertical="center" wrapText="1"/>
    </xf>
    <xf numFmtId="0" fontId="77" fillId="16" borderId="89" xfId="0" applyFont="1" applyFill="1" applyBorder="1" applyAlignment="1">
      <alignment horizontal="left" vertical="center"/>
    </xf>
    <xf numFmtId="0" fontId="77" fillId="16" borderId="89" xfId="0" applyFont="1" applyFill="1" applyBorder="1" applyAlignment="1">
      <alignment horizontal="left" vertical="center" wrapText="1"/>
    </xf>
    <xf numFmtId="0" fontId="48" fillId="5" borderId="82" xfId="0" applyFont="1" applyFill="1" applyBorder="1" applyAlignment="1">
      <alignment horizontal="center"/>
    </xf>
    <xf numFmtId="0" fontId="48" fillId="5" borderId="82" xfId="0" applyFont="1" applyFill="1" applyBorder="1" applyAlignment="1">
      <alignment horizontal="center" vertical="center"/>
    </xf>
    <xf numFmtId="0" fontId="59" fillId="17" borderId="86" xfId="0" applyFont="1" applyFill="1" applyBorder="1" applyAlignment="1">
      <alignment horizontal="left" vertical="center" wrapText="1"/>
    </xf>
    <xf numFmtId="0" fontId="59" fillId="17" borderId="88" xfId="0" applyFont="1" applyFill="1" applyBorder="1" applyAlignment="1">
      <alignment horizontal="left" vertical="center" wrapText="1"/>
    </xf>
    <xf numFmtId="0" fontId="59" fillId="17" borderId="87" xfId="0" applyFont="1" applyFill="1" applyBorder="1" applyAlignment="1">
      <alignment horizontal="left" vertical="center" wrapText="1"/>
    </xf>
    <xf numFmtId="0" fontId="38" fillId="15" borderId="86" xfId="0" applyFont="1" applyFill="1" applyBorder="1" applyAlignment="1">
      <alignment horizontal="left" vertical="center" wrapText="1"/>
    </xf>
    <xf numFmtId="0" fontId="38" fillId="15" borderId="88" xfId="0" applyFont="1" applyFill="1" applyBorder="1" applyAlignment="1">
      <alignment horizontal="left" vertical="center" wrapText="1"/>
    </xf>
    <xf numFmtId="0" fontId="38" fillId="15" borderId="87" xfId="0" applyFont="1" applyFill="1" applyBorder="1" applyAlignment="1">
      <alignment horizontal="left" vertical="center" wrapText="1"/>
    </xf>
    <xf numFmtId="0" fontId="38" fillId="15" borderId="86" xfId="0" applyFont="1" applyFill="1" applyBorder="1" applyAlignment="1">
      <alignment horizontal="center" vertical="center" wrapText="1"/>
    </xf>
    <xf numFmtId="0" fontId="38" fillId="15" borderId="88" xfId="0" applyFont="1" applyFill="1" applyBorder="1" applyAlignment="1">
      <alignment horizontal="center" vertical="center" wrapText="1"/>
    </xf>
    <xf numFmtId="0" fontId="38" fillId="15" borderId="87" xfId="0" applyFont="1" applyFill="1" applyBorder="1" applyAlignment="1">
      <alignment horizontal="center" vertical="center" wrapText="1"/>
    </xf>
    <xf numFmtId="0" fontId="81" fillId="14" borderId="104" xfId="0" applyFont="1" applyFill="1" applyBorder="1" applyAlignment="1">
      <alignment horizontal="left"/>
    </xf>
    <xf numFmtId="0" fontId="81" fillId="14" borderId="105" xfId="0" applyFont="1" applyFill="1" applyBorder="1" applyAlignment="1">
      <alignment horizontal="left"/>
    </xf>
    <xf numFmtId="0" fontId="81" fillId="14" borderId="87" xfId="0" applyFont="1" applyFill="1" applyBorder="1" applyAlignment="1">
      <alignment horizontal="left"/>
    </xf>
    <xf numFmtId="0" fontId="81" fillId="14" borderId="83" xfId="0" applyFont="1" applyFill="1" applyBorder="1" applyAlignment="1">
      <alignment horizontal="center"/>
    </xf>
    <xf numFmtId="0" fontId="81" fillId="14" borderId="85" xfId="0" applyFont="1" applyFill="1" applyBorder="1" applyAlignment="1">
      <alignment horizontal="center"/>
    </xf>
    <xf numFmtId="0" fontId="81" fillId="14" borderId="104" xfId="0" applyFont="1" applyFill="1" applyBorder="1" applyAlignment="1">
      <alignment horizontal="center"/>
    </xf>
    <xf numFmtId="0" fontId="81" fillId="14" borderId="105" xfId="0" applyFont="1" applyFill="1" applyBorder="1" applyAlignment="1">
      <alignment horizontal="center"/>
    </xf>
    <xf numFmtId="0" fontId="81" fillId="14" borderId="87" xfId="0" applyFont="1" applyFill="1" applyBorder="1" applyAlignment="1">
      <alignment horizontal="center"/>
    </xf>
    <xf numFmtId="0" fontId="81" fillId="14" borderId="82" xfId="0" applyFont="1" applyFill="1" applyBorder="1" applyAlignment="1">
      <alignment horizontal="left"/>
    </xf>
    <xf numFmtId="0" fontId="81" fillId="14" borderId="82" xfId="0" applyFont="1" applyFill="1" applyBorder="1" applyAlignment="1">
      <alignment horizontal="center"/>
    </xf>
    <xf numFmtId="168" fontId="77" fillId="14" borderId="82" xfId="0" applyNumberFormat="1" applyFont="1" applyFill="1" applyBorder="1" applyAlignment="1">
      <alignment horizontal="center" vertical="center" wrapText="1"/>
    </xf>
    <xf numFmtId="0" fontId="0" fillId="14" borderId="104" xfId="0" applyFill="1" applyBorder="1" applyAlignment="1">
      <alignment horizontal="left"/>
    </xf>
    <xf numFmtId="0" fontId="0" fillId="14" borderId="105" xfId="0" applyFill="1" applyBorder="1" applyAlignment="1">
      <alignment horizontal="left"/>
    </xf>
    <xf numFmtId="0" fontId="0" fillId="14" borderId="87" xfId="0" applyFill="1" applyBorder="1" applyAlignment="1">
      <alignment horizontal="left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168" fontId="49" fillId="14" borderId="104" xfId="0" applyNumberFormat="1" applyFont="1" applyFill="1" applyBorder="1" applyAlignment="1">
      <alignment horizontal="left" vertical="center" wrapText="1"/>
    </xf>
    <xf numFmtId="168" fontId="49" fillId="14" borderId="87" xfId="0" applyNumberFormat="1" applyFont="1" applyFill="1" applyBorder="1" applyAlignment="1">
      <alignment horizontal="left" vertical="center" wrapText="1"/>
    </xf>
    <xf numFmtId="0" fontId="49" fillId="0" borderId="82" xfId="0" applyFont="1" applyBorder="1" applyAlignment="1">
      <alignment horizontal="center" vertical="center" wrapText="1"/>
    </xf>
    <xf numFmtId="0" fontId="0" fillId="0" borderId="82" xfId="0" applyBorder="1" applyAlignment="1">
      <alignment horizontal="center"/>
    </xf>
    <xf numFmtId="0" fontId="49" fillId="14" borderId="15" xfId="0" applyFont="1" applyFill="1" applyBorder="1" applyAlignment="1">
      <alignment horizontal="left" vertical="center"/>
    </xf>
    <xf numFmtId="0" fontId="49" fillId="0" borderId="15" xfId="0" applyFont="1" applyBorder="1" applyAlignment="1">
      <alignment horizontal="center" vertical="center" wrapText="1"/>
    </xf>
    <xf numFmtId="0" fontId="49" fillId="14" borderId="104" xfId="0" applyFont="1" applyFill="1" applyBorder="1" applyAlignment="1">
      <alignment horizontal="left" vertical="center"/>
    </xf>
    <xf numFmtId="0" fontId="49" fillId="14" borderId="105" xfId="0" applyFont="1" applyFill="1" applyBorder="1" applyAlignment="1">
      <alignment horizontal="left" vertical="center"/>
    </xf>
    <xf numFmtId="0" fontId="49" fillId="14" borderId="87" xfId="0" applyFont="1" applyFill="1" applyBorder="1" applyAlignment="1">
      <alignment horizontal="left" vertical="center"/>
    </xf>
    <xf numFmtId="0" fontId="59" fillId="14" borderId="82" xfId="0" applyFont="1" applyFill="1" applyBorder="1" applyAlignment="1">
      <alignment horizontal="center" vertical="center"/>
    </xf>
    <xf numFmtId="0" fontId="59" fillId="14" borderId="86" xfId="0" applyFont="1" applyFill="1" applyBorder="1" applyAlignment="1">
      <alignment horizontal="left" vertical="center"/>
    </xf>
    <xf numFmtId="0" fontId="59" fillId="14" borderId="88" xfId="0" applyFont="1" applyFill="1" applyBorder="1" applyAlignment="1">
      <alignment horizontal="left" vertical="center"/>
    </xf>
    <xf numFmtId="0" fontId="59" fillId="14" borderId="87" xfId="0" applyFont="1" applyFill="1" applyBorder="1" applyAlignment="1">
      <alignment horizontal="left" vertical="center"/>
    </xf>
    <xf numFmtId="0" fontId="41" fillId="5" borderId="82" xfId="0" applyFont="1" applyFill="1" applyBorder="1" applyAlignment="1">
      <alignment horizontal="center" vertical="center"/>
    </xf>
    <xf numFmtId="0" fontId="81" fillId="14" borderId="82" xfId="0" applyFont="1" applyFill="1" applyBorder="1" applyAlignment="1">
      <alignment horizontal="center" vertical="center"/>
    </xf>
    <xf numFmtId="0" fontId="77" fillId="14" borderId="82" xfId="0" applyFont="1" applyFill="1" applyBorder="1" applyAlignment="1">
      <alignment horizontal="center" vertical="center"/>
    </xf>
    <xf numFmtId="0" fontId="81" fillId="5" borderId="82" xfId="0" applyFont="1" applyFill="1" applyBorder="1" applyAlignment="1">
      <alignment horizontal="center"/>
    </xf>
    <xf numFmtId="0" fontId="49" fillId="5" borderId="82" xfId="0" applyFont="1" applyFill="1" applyBorder="1" applyAlignment="1">
      <alignment horizontal="center" vertical="center"/>
    </xf>
    <xf numFmtId="0" fontId="77" fillId="14" borderId="86" xfId="0" applyFont="1" applyFill="1" applyBorder="1" applyAlignment="1">
      <alignment horizontal="left" vertical="center"/>
    </xf>
    <xf numFmtId="0" fontId="77" fillId="14" borderId="88" xfId="0" applyFont="1" applyFill="1" applyBorder="1" applyAlignment="1">
      <alignment horizontal="left" vertical="center"/>
    </xf>
    <xf numFmtId="0" fontId="77" fillId="14" borderId="87" xfId="0" applyFont="1" applyFill="1" applyBorder="1" applyAlignment="1">
      <alignment horizontal="left" vertical="center"/>
    </xf>
    <xf numFmtId="0" fontId="77" fillId="5" borderId="86" xfId="0" applyFont="1" applyFill="1" applyBorder="1" applyAlignment="1">
      <alignment horizontal="center" vertical="center"/>
    </xf>
    <xf numFmtId="0" fontId="77" fillId="5" borderId="88" xfId="0" applyFont="1" applyFill="1" applyBorder="1" applyAlignment="1">
      <alignment horizontal="center" vertical="center"/>
    </xf>
    <xf numFmtId="0" fontId="77" fillId="5" borderId="87" xfId="0" applyFont="1" applyFill="1" applyBorder="1" applyAlignment="1">
      <alignment horizontal="center" vertical="center"/>
    </xf>
    <xf numFmtId="173" fontId="77" fillId="14" borderId="86" xfId="0" applyNumberFormat="1" applyFont="1" applyFill="1" applyBorder="1" applyAlignment="1">
      <alignment horizontal="left" vertical="center"/>
    </xf>
    <xf numFmtId="173" fontId="77" fillId="14" borderId="88" xfId="0" applyNumberFormat="1" applyFont="1" applyFill="1" applyBorder="1" applyAlignment="1">
      <alignment horizontal="left" vertical="center"/>
    </xf>
    <xf numFmtId="173" fontId="77" fillId="14" borderId="87" xfId="0" applyNumberFormat="1" applyFont="1" applyFill="1" applyBorder="1" applyAlignment="1">
      <alignment horizontal="left" vertical="center"/>
    </xf>
    <xf numFmtId="0" fontId="49" fillId="4" borderId="82" xfId="0" applyFont="1" applyFill="1" applyBorder="1" applyAlignment="1">
      <alignment horizontal="center"/>
    </xf>
    <xf numFmtId="0" fontId="78" fillId="5" borderId="82" xfId="0" applyFont="1" applyFill="1" applyBorder="1" applyAlignment="1">
      <alignment horizontal="center" vertical="center"/>
    </xf>
    <xf numFmtId="0" fontId="77" fillId="16" borderId="83" xfId="0" applyFont="1" applyFill="1" applyBorder="1" applyAlignment="1">
      <alignment horizontal="center" vertical="center"/>
    </xf>
    <xf numFmtId="0" fontId="77" fillId="16" borderId="84" xfId="0" applyFont="1" applyFill="1" applyBorder="1" applyAlignment="1">
      <alignment horizontal="center" vertical="center"/>
    </xf>
    <xf numFmtId="0" fontId="77" fillId="16" borderId="85" xfId="0" applyFont="1" applyFill="1" applyBorder="1" applyAlignment="1">
      <alignment horizontal="center" vertical="center"/>
    </xf>
    <xf numFmtId="0" fontId="77" fillId="16" borderId="82" xfId="0" applyFont="1" applyFill="1" applyBorder="1" applyAlignment="1">
      <alignment horizontal="center" vertical="center" wrapText="1"/>
    </xf>
    <xf numFmtId="0" fontId="77" fillId="16" borderId="98" xfId="0" applyFont="1" applyFill="1" applyBorder="1" applyAlignment="1">
      <alignment horizontal="center" vertical="center" wrapText="1"/>
    </xf>
    <xf numFmtId="0" fontId="5" fillId="16" borderId="86" xfId="0" applyFont="1" applyFill="1" applyBorder="1" applyAlignment="1">
      <alignment horizontal="left" vertical="center"/>
    </xf>
    <xf numFmtId="0" fontId="5" fillId="16" borderId="88" xfId="0" applyFont="1" applyFill="1" applyBorder="1" applyAlignment="1">
      <alignment horizontal="left" vertical="center"/>
    </xf>
    <xf numFmtId="0" fontId="5" fillId="16" borderId="87" xfId="0" applyFont="1" applyFill="1" applyBorder="1" applyAlignment="1">
      <alignment horizontal="left" vertical="center"/>
    </xf>
    <xf numFmtId="0" fontId="37" fillId="14" borderId="82" xfId="0" applyFont="1" applyFill="1" applyBorder="1" applyAlignment="1">
      <alignment horizontal="center" vertical="center"/>
    </xf>
    <xf numFmtId="179" fontId="5" fillId="14" borderId="82" xfId="0" applyNumberFormat="1" applyFont="1" applyFill="1" applyBorder="1" applyAlignment="1">
      <alignment horizontal="center" vertical="center"/>
    </xf>
    <xf numFmtId="0" fontId="77" fillId="2" borderId="86" xfId="0" applyFont="1" applyFill="1" applyBorder="1" applyAlignment="1">
      <alignment horizontal="center" vertical="center"/>
    </xf>
    <xf numFmtId="0" fontId="77" fillId="2" borderId="88" xfId="0" applyFont="1" applyFill="1" applyBorder="1" applyAlignment="1">
      <alignment horizontal="center" vertical="center"/>
    </xf>
    <xf numFmtId="0" fontId="77" fillId="2" borderId="87" xfId="0" applyFont="1" applyFill="1" applyBorder="1" applyAlignment="1">
      <alignment horizontal="center" vertical="center"/>
    </xf>
    <xf numFmtId="0" fontId="49" fillId="16" borderId="83" xfId="0" applyFont="1" applyFill="1" applyBorder="1" applyAlignment="1">
      <alignment horizontal="center" vertical="center"/>
    </xf>
    <xf numFmtId="0" fontId="49" fillId="16" borderId="84" xfId="0" applyFont="1" applyFill="1" applyBorder="1" applyAlignment="1">
      <alignment horizontal="center" vertical="center"/>
    </xf>
    <xf numFmtId="0" fontId="59" fillId="16" borderId="82" xfId="0" applyFont="1" applyFill="1" applyBorder="1" applyAlignment="1">
      <alignment horizontal="left" vertical="center"/>
    </xf>
    <xf numFmtId="0" fontId="48" fillId="5" borderId="86" xfId="0" applyFont="1" applyFill="1" applyBorder="1" applyAlignment="1">
      <alignment horizontal="center"/>
    </xf>
    <xf numFmtId="0" fontId="48" fillId="5" borderId="88" xfId="0" applyFont="1" applyFill="1" applyBorder="1" applyAlignment="1">
      <alignment horizontal="center"/>
    </xf>
    <xf numFmtId="0" fontId="48" fillId="5" borderId="87" xfId="0" applyFont="1" applyFill="1" applyBorder="1" applyAlignment="1">
      <alignment horizontal="center"/>
    </xf>
    <xf numFmtId="0" fontId="77" fillId="16" borderId="86" xfId="0" applyFont="1" applyFill="1" applyBorder="1" applyAlignment="1">
      <alignment horizontal="center" vertical="center"/>
    </xf>
    <xf numFmtId="0" fontId="77" fillId="16" borderId="88" xfId="0" applyFont="1" applyFill="1" applyBorder="1" applyAlignment="1">
      <alignment horizontal="center" vertical="center"/>
    </xf>
    <xf numFmtId="0" fontId="77" fillId="16" borderId="87" xfId="0" applyFont="1" applyFill="1" applyBorder="1" applyAlignment="1">
      <alignment horizontal="center" vertical="center"/>
    </xf>
    <xf numFmtId="0" fontId="49" fillId="16" borderId="83" xfId="0" applyFont="1" applyFill="1" applyBorder="1" applyAlignment="1">
      <alignment horizontal="left" vertical="center" wrapText="1"/>
    </xf>
    <xf numFmtId="0" fontId="49" fillId="16" borderId="85" xfId="0" applyFont="1" applyFill="1" applyBorder="1" applyAlignment="1">
      <alignment horizontal="left" vertical="center" wrapText="1"/>
    </xf>
    <xf numFmtId="0" fontId="49" fillId="5" borderId="86" xfId="0" applyFont="1" applyFill="1" applyBorder="1" applyAlignment="1">
      <alignment horizontal="center" vertical="center"/>
    </xf>
    <xf numFmtId="0" fontId="49" fillId="5" borderId="88" xfId="0" applyFont="1" applyFill="1" applyBorder="1" applyAlignment="1">
      <alignment horizontal="center" vertical="center"/>
    </xf>
    <xf numFmtId="0" fontId="49" fillId="5" borderId="87" xfId="0" applyFont="1" applyFill="1" applyBorder="1" applyAlignment="1">
      <alignment horizontal="center" vertical="center"/>
    </xf>
    <xf numFmtId="0" fontId="49" fillId="16" borderId="86" xfId="0" applyFont="1" applyFill="1" applyBorder="1" applyAlignment="1">
      <alignment horizontal="center" vertical="center"/>
    </xf>
    <xf numFmtId="0" fontId="49" fillId="16" borderId="88" xfId="0" applyFont="1" applyFill="1" applyBorder="1" applyAlignment="1">
      <alignment horizontal="center" vertical="center"/>
    </xf>
    <xf numFmtId="0" fontId="49" fillId="16" borderId="87" xfId="0" applyFont="1" applyFill="1" applyBorder="1" applyAlignment="1">
      <alignment horizontal="center" vertical="center"/>
    </xf>
    <xf numFmtId="0" fontId="48" fillId="5" borderId="86" xfId="0" applyFont="1" applyFill="1" applyBorder="1" applyAlignment="1">
      <alignment horizontal="center" vertical="center" wrapText="1"/>
    </xf>
    <xf numFmtId="0" fontId="48" fillId="5" borderId="88" xfId="0" applyFont="1" applyFill="1" applyBorder="1" applyAlignment="1">
      <alignment horizontal="center" vertical="center" wrapText="1"/>
    </xf>
    <xf numFmtId="0" fontId="48" fillId="5" borderId="87" xfId="0" applyFont="1" applyFill="1" applyBorder="1" applyAlignment="1">
      <alignment horizontal="center" vertical="center" wrapText="1"/>
    </xf>
    <xf numFmtId="0" fontId="59" fillId="16" borderId="86" xfId="0" applyFont="1" applyFill="1" applyBorder="1" applyAlignment="1">
      <alignment horizontal="left" vertical="top" wrapText="1"/>
    </xf>
    <xf numFmtId="0" fontId="59" fillId="16" borderId="88" xfId="0" applyFont="1" applyFill="1" applyBorder="1" applyAlignment="1">
      <alignment horizontal="left" vertical="top" wrapText="1"/>
    </xf>
    <xf numFmtId="0" fontId="59" fillId="16" borderId="87" xfId="0" applyFont="1" applyFill="1" applyBorder="1" applyAlignment="1">
      <alignment horizontal="left" vertical="top" wrapText="1"/>
    </xf>
    <xf numFmtId="0" fontId="48" fillId="14" borderId="82" xfId="0" applyFont="1" applyFill="1" applyBorder="1" applyAlignment="1">
      <alignment horizontal="left" vertical="center"/>
    </xf>
    <xf numFmtId="0" fontId="38" fillId="15" borderId="82" xfId="0" applyFont="1" applyFill="1" applyBorder="1" applyAlignment="1">
      <alignment horizontal="left" vertical="center" wrapText="1"/>
    </xf>
    <xf numFmtId="0" fontId="49" fillId="17" borderId="82" xfId="0" applyFont="1" applyFill="1" applyBorder="1" applyAlignment="1">
      <alignment horizontal="left" vertical="center" wrapText="1"/>
    </xf>
    <xf numFmtId="0" fontId="77" fillId="2" borderId="82" xfId="0" applyFont="1" applyFill="1" applyBorder="1" applyAlignment="1">
      <alignment horizontal="left" vertical="center"/>
    </xf>
    <xf numFmtId="0" fontId="86" fillId="14" borderId="82" xfId="0" applyFont="1" applyFill="1" applyBorder="1" applyAlignment="1">
      <alignment horizontal="left" vertical="center" wrapText="1"/>
    </xf>
    <xf numFmtId="0" fontId="48" fillId="14" borderId="86" xfId="0" applyFont="1" applyFill="1" applyBorder="1" applyAlignment="1">
      <alignment horizontal="left" vertical="center"/>
    </xf>
    <xf numFmtId="0" fontId="48" fillId="14" borderId="87" xfId="0" applyFont="1" applyFill="1" applyBorder="1" applyAlignment="1">
      <alignment horizontal="left" vertical="center"/>
    </xf>
    <xf numFmtId="0" fontId="48" fillId="5" borderId="89" xfId="0" applyFont="1" applyFill="1" applyBorder="1" applyAlignment="1">
      <alignment horizontal="center" vertical="center"/>
    </xf>
    <xf numFmtId="0" fontId="49" fillId="16" borderId="99" xfId="0" applyFont="1" applyFill="1" applyBorder="1" applyAlignment="1">
      <alignment horizontal="center" vertical="center"/>
    </xf>
    <xf numFmtId="0" fontId="49" fillId="16" borderId="101" xfId="0" applyFont="1" applyFill="1" applyBorder="1" applyAlignment="1">
      <alignment horizontal="center" vertical="center"/>
    </xf>
    <xf numFmtId="0" fontId="77" fillId="17" borderId="90" xfId="0" quotePrefix="1" applyFont="1" applyFill="1" applyBorder="1" applyAlignment="1">
      <alignment horizontal="left" vertical="center" wrapText="1"/>
    </xf>
    <xf numFmtId="0" fontId="77" fillId="17" borderId="91" xfId="0" quotePrefix="1" applyFont="1" applyFill="1" applyBorder="1" applyAlignment="1">
      <alignment horizontal="left" vertical="center" wrapText="1"/>
    </xf>
    <xf numFmtId="0" fontId="77" fillId="17" borderId="92" xfId="0" quotePrefix="1" applyFont="1" applyFill="1" applyBorder="1" applyAlignment="1">
      <alignment horizontal="left" vertical="center" wrapText="1"/>
    </xf>
    <xf numFmtId="0" fontId="77" fillId="17" borderId="93" xfId="0" quotePrefix="1" applyFont="1" applyFill="1" applyBorder="1" applyAlignment="1">
      <alignment horizontal="left" vertical="center" wrapText="1"/>
    </xf>
    <xf numFmtId="0" fontId="77" fillId="17" borderId="0" xfId="0" quotePrefix="1" applyFont="1" applyFill="1" applyAlignment="1">
      <alignment horizontal="left" vertical="center" wrapText="1"/>
    </xf>
    <xf numFmtId="0" fontId="77" fillId="17" borderId="94" xfId="0" quotePrefix="1" applyFont="1" applyFill="1" applyBorder="1" applyAlignment="1">
      <alignment horizontal="left" vertical="center" wrapText="1"/>
    </xf>
    <xf numFmtId="0" fontId="77" fillId="17" borderId="95" xfId="0" quotePrefix="1" applyFont="1" applyFill="1" applyBorder="1" applyAlignment="1">
      <alignment horizontal="left" vertical="center" wrapText="1"/>
    </xf>
    <xf numFmtId="0" fontId="77" fillId="17" borderId="96" xfId="0" quotePrefix="1" applyFont="1" applyFill="1" applyBorder="1" applyAlignment="1">
      <alignment horizontal="left" vertical="center" wrapText="1"/>
    </xf>
    <xf numFmtId="0" fontId="77" fillId="17" borderId="97" xfId="0" quotePrefix="1" applyFont="1" applyFill="1" applyBorder="1" applyAlignment="1">
      <alignment horizontal="left" vertical="center" wrapText="1"/>
    </xf>
    <xf numFmtId="0" fontId="77" fillId="17" borderId="89" xfId="0" applyFont="1" applyFill="1" applyBorder="1" applyAlignment="1">
      <alignment horizontal="left" vertical="center" wrapText="1"/>
    </xf>
    <xf numFmtId="0" fontId="3" fillId="0" borderId="83" xfId="0" applyFont="1" applyBorder="1" applyAlignment="1">
      <alignment horizontal="center" vertical="top" wrapText="1"/>
    </xf>
    <xf numFmtId="0" fontId="3" fillId="0" borderId="84" xfId="0" applyFont="1" applyBorder="1" applyAlignment="1">
      <alignment horizontal="center" vertical="top" wrapText="1"/>
    </xf>
    <xf numFmtId="0" fontId="3" fillId="0" borderId="85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30" xfId="0" applyFont="1" applyBorder="1" applyAlignment="1">
      <alignment horizontal="center" vertical="top" wrapText="1"/>
    </xf>
    <xf numFmtId="0" fontId="3" fillId="0" borderId="28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center" vertical="top" wrapText="1"/>
    </xf>
    <xf numFmtId="0" fontId="3" fillId="0" borderId="31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3" fillId="17" borderId="86" xfId="0" applyFont="1" applyFill="1" applyBorder="1" applyAlignment="1">
      <alignment horizontal="center" vertical="center" wrapText="1"/>
    </xf>
    <xf numFmtId="0" fontId="43" fillId="17" borderId="88" xfId="0" applyFont="1" applyFill="1" applyBorder="1" applyAlignment="1">
      <alignment horizontal="center" vertical="center" wrapText="1"/>
    </xf>
    <xf numFmtId="0" fontId="59" fillId="4" borderId="95" xfId="0" applyFont="1" applyFill="1" applyBorder="1" applyAlignment="1">
      <alignment horizontal="left" wrapText="1"/>
    </xf>
    <xf numFmtId="0" fontId="59" fillId="4" borderId="96" xfId="0" applyFont="1" applyFill="1" applyBorder="1" applyAlignment="1">
      <alignment horizontal="left" wrapText="1"/>
    </xf>
    <xf numFmtId="0" fontId="59" fillId="4" borderId="97" xfId="0" applyFont="1" applyFill="1" applyBorder="1" applyAlignment="1">
      <alignment horizontal="left" wrapText="1"/>
    </xf>
    <xf numFmtId="0" fontId="59" fillId="4" borderId="90" xfId="0" applyFont="1" applyFill="1" applyBorder="1" applyAlignment="1">
      <alignment horizontal="left" wrapText="1"/>
    </xf>
    <xf numFmtId="0" fontId="59" fillId="4" borderId="91" xfId="0" applyFont="1" applyFill="1" applyBorder="1" applyAlignment="1">
      <alignment horizontal="left" wrapText="1"/>
    </xf>
    <xf numFmtId="0" fontId="59" fillId="4" borderId="92" xfId="0" applyFont="1" applyFill="1" applyBorder="1" applyAlignment="1">
      <alignment horizontal="left" wrapText="1"/>
    </xf>
    <xf numFmtId="0" fontId="91" fillId="20" borderId="93" xfId="0" applyFont="1" applyFill="1" applyBorder="1" applyAlignment="1">
      <alignment horizontal="center" vertical="center" wrapText="1"/>
    </xf>
    <xf numFmtId="0" fontId="91" fillId="20" borderId="0" xfId="0" applyFont="1" applyFill="1" applyAlignment="1">
      <alignment horizontal="center" vertical="center" wrapText="1"/>
    </xf>
    <xf numFmtId="0" fontId="38" fillId="30" borderId="93" xfId="0" applyFont="1" applyFill="1" applyBorder="1" applyAlignment="1">
      <alignment horizontal="center" vertical="center"/>
    </xf>
    <xf numFmtId="0" fontId="38" fillId="30" borderId="0" xfId="0" applyFont="1" applyFill="1" applyAlignment="1">
      <alignment horizontal="center" vertical="center"/>
    </xf>
    <xf numFmtId="0" fontId="41" fillId="14" borderId="109" xfId="0" applyFont="1" applyFill="1" applyBorder="1" applyAlignment="1">
      <alignment horizontal="center" vertical="center" wrapText="1"/>
    </xf>
    <xf numFmtId="0" fontId="41" fillId="14" borderId="110" xfId="0" applyFont="1" applyFill="1" applyBorder="1" applyAlignment="1">
      <alignment horizontal="center" vertical="center" wrapText="1"/>
    </xf>
    <xf numFmtId="0" fontId="41" fillId="5" borderId="89" xfId="0" applyFont="1" applyFill="1" applyBorder="1" applyAlignment="1">
      <alignment horizontal="center" vertical="center" wrapText="1"/>
    </xf>
    <xf numFmtId="0" fontId="77" fillId="17" borderId="90" xfId="0" applyFont="1" applyFill="1" applyBorder="1" applyAlignment="1">
      <alignment horizontal="center" vertical="center" wrapText="1"/>
    </xf>
    <xf numFmtId="0" fontId="77" fillId="17" borderId="91" xfId="0" applyFont="1" applyFill="1" applyBorder="1" applyAlignment="1">
      <alignment horizontal="center" vertical="center" wrapText="1"/>
    </xf>
    <xf numFmtId="0" fontId="77" fillId="17" borderId="92" xfId="0" applyFont="1" applyFill="1" applyBorder="1" applyAlignment="1">
      <alignment horizontal="center" vertical="center" wrapText="1"/>
    </xf>
    <xf numFmtId="0" fontId="77" fillId="17" borderId="93" xfId="0" applyFont="1" applyFill="1" applyBorder="1" applyAlignment="1">
      <alignment horizontal="center" vertical="center" wrapText="1"/>
    </xf>
    <xf numFmtId="0" fontId="77" fillId="17" borderId="0" xfId="0" applyFont="1" applyFill="1" applyAlignment="1">
      <alignment horizontal="center" vertical="center" wrapText="1"/>
    </xf>
    <xf numFmtId="0" fontId="77" fillId="17" borderId="94" xfId="0" applyFont="1" applyFill="1" applyBorder="1" applyAlignment="1">
      <alignment horizontal="center" vertical="center" wrapText="1"/>
    </xf>
    <xf numFmtId="0" fontId="77" fillId="17" borderId="95" xfId="0" applyFont="1" applyFill="1" applyBorder="1" applyAlignment="1">
      <alignment horizontal="center" vertical="center" wrapText="1"/>
    </xf>
    <xf numFmtId="0" fontId="77" fillId="17" borderId="96" xfId="0" applyFont="1" applyFill="1" applyBorder="1" applyAlignment="1">
      <alignment horizontal="center" vertical="center" wrapText="1"/>
    </xf>
    <xf numFmtId="0" fontId="77" fillId="17" borderId="97" xfId="0" applyFont="1" applyFill="1" applyBorder="1" applyAlignment="1">
      <alignment horizontal="center" vertical="center" wrapText="1"/>
    </xf>
    <xf numFmtId="0" fontId="48" fillId="5" borderId="99" xfId="0" applyFont="1" applyFill="1" applyBorder="1" applyAlignment="1">
      <alignment horizontal="center" vertical="center"/>
    </xf>
    <xf numFmtId="0" fontId="48" fillId="5" borderId="101" xfId="0" applyFont="1" applyFill="1" applyBorder="1" applyAlignment="1">
      <alignment horizontal="center" vertical="center"/>
    </xf>
    <xf numFmtId="0" fontId="0" fillId="14" borderId="82" xfId="0" applyFill="1" applyBorder="1" applyAlignment="1">
      <alignment horizontal="left"/>
    </xf>
    <xf numFmtId="177" fontId="0" fillId="14" borderId="82" xfId="0" applyNumberFormat="1" applyFill="1" applyBorder="1" applyAlignment="1">
      <alignment horizontal="left"/>
    </xf>
    <xf numFmtId="168" fontId="49" fillId="0" borderId="82" xfId="0" applyNumberFormat="1" applyFont="1" applyBorder="1" applyAlignment="1">
      <alignment horizontal="center" vertical="center" wrapText="1"/>
    </xf>
    <xf numFmtId="177" fontId="0" fillId="14" borderId="15" xfId="0" applyNumberFormat="1" applyFill="1" applyBorder="1" applyAlignment="1">
      <alignment horizontal="left"/>
    </xf>
    <xf numFmtId="0" fontId="2" fillId="22" borderId="18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11" fillId="7" borderId="19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12" fillId="7" borderId="18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 wrapText="1"/>
    </xf>
    <xf numFmtId="0" fontId="37" fillId="7" borderId="36" xfId="0" applyFont="1" applyFill="1" applyBorder="1" applyAlignment="1">
      <alignment horizontal="center" vertical="center" textRotation="90" wrapText="1"/>
    </xf>
    <xf numFmtId="0" fontId="2" fillId="22" borderId="14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wrapText="1"/>
    </xf>
    <xf numFmtId="0" fontId="100" fillId="22" borderId="112" xfId="0" applyFont="1" applyFill="1" applyBorder="1" applyAlignment="1">
      <alignment horizontal="center" vertical="center" wrapText="1"/>
    </xf>
    <xf numFmtId="0" fontId="100" fillId="22" borderId="113" xfId="0" applyFont="1" applyFill="1" applyBorder="1" applyAlignment="1">
      <alignment horizontal="center" vertical="center" wrapText="1"/>
    </xf>
    <xf numFmtId="0" fontId="100" fillId="22" borderId="114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6" borderId="11" xfId="0" applyFont="1" applyFill="1" applyBorder="1" applyAlignment="1">
      <alignment horizontal="center" vertical="center" wrapText="1"/>
    </xf>
    <xf numFmtId="0" fontId="30" fillId="18" borderId="9" xfId="0" applyFont="1" applyFill="1" applyBorder="1" applyAlignment="1">
      <alignment horizontal="center" vertical="center" wrapText="1"/>
    </xf>
    <xf numFmtId="0" fontId="30" fillId="18" borderId="11" xfId="0" applyFont="1" applyFill="1" applyBorder="1" applyAlignment="1">
      <alignment horizontal="center" vertical="center" wrapText="1"/>
    </xf>
    <xf numFmtId="0" fontId="31" fillId="18" borderId="13" xfId="0" applyFont="1" applyFill="1" applyBorder="1" applyAlignment="1">
      <alignment horizontal="center" vertical="center" wrapText="1"/>
    </xf>
    <xf numFmtId="0" fontId="31" fillId="18" borderId="17" xfId="0" applyFont="1" applyFill="1" applyBorder="1" applyAlignment="1">
      <alignment horizontal="center" vertical="center" wrapText="1"/>
    </xf>
    <xf numFmtId="0" fontId="30" fillId="18" borderId="13" xfId="0" applyFont="1" applyFill="1" applyBorder="1" applyAlignment="1">
      <alignment horizontal="center" vertical="center" wrapText="1"/>
    </xf>
    <xf numFmtId="0" fontId="30" fillId="18" borderId="17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31" fillId="18" borderId="9" xfId="0" applyFont="1" applyFill="1" applyBorder="1" applyAlignment="1">
      <alignment horizontal="center" vertical="center" wrapText="1"/>
    </xf>
    <xf numFmtId="0" fontId="31" fillId="18" borderId="11" xfId="0" applyFont="1" applyFill="1" applyBorder="1" applyAlignment="1">
      <alignment horizontal="center" vertical="center" wrapText="1"/>
    </xf>
    <xf numFmtId="0" fontId="30" fillId="18" borderId="6" xfId="0" applyFont="1" applyFill="1" applyBorder="1" applyAlignment="1">
      <alignment horizontal="center" vertical="center" wrapText="1"/>
    </xf>
    <xf numFmtId="0" fontId="30" fillId="18" borderId="7" xfId="0" applyFont="1" applyFill="1" applyBorder="1" applyAlignment="1">
      <alignment horizontal="center" vertical="center" wrapText="1"/>
    </xf>
    <xf numFmtId="0" fontId="30" fillId="18" borderId="8" xfId="0" applyFont="1" applyFill="1" applyBorder="1" applyAlignment="1">
      <alignment horizontal="center" vertical="center" wrapText="1"/>
    </xf>
    <xf numFmtId="0" fontId="28" fillId="6" borderId="14" xfId="0" applyFont="1" applyFill="1" applyBorder="1" applyAlignment="1">
      <alignment horizontal="center"/>
    </xf>
    <xf numFmtId="0" fontId="56" fillId="20" borderId="0" xfId="0" applyFont="1" applyFill="1" applyAlignment="1">
      <alignment horizontal="center" vertical="center"/>
    </xf>
    <xf numFmtId="0" fontId="52" fillId="0" borderId="18" xfId="0" applyFont="1" applyBorder="1" applyAlignment="1" applyProtection="1">
      <alignment horizontal="center" vertical="center"/>
      <protection locked="0"/>
    </xf>
    <xf numFmtId="0" fontId="54" fillId="0" borderId="36" xfId="0" applyFont="1" applyBorder="1" applyAlignment="1">
      <alignment vertical="center"/>
    </xf>
    <xf numFmtId="0" fontId="54" fillId="0" borderId="0" xfId="0" applyFont="1" applyAlignment="1">
      <alignment vertical="center"/>
    </xf>
    <xf numFmtId="0" fontId="52" fillId="0" borderId="36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49" fontId="52" fillId="0" borderId="36" xfId="0" applyNumberFormat="1" applyFont="1" applyBorder="1" applyAlignment="1">
      <alignment horizontal="left" vertical="center"/>
    </xf>
    <xf numFmtId="0" fontId="52" fillId="0" borderId="0" xfId="0" applyFont="1" applyAlignment="1" applyProtection="1">
      <alignment horizontal="center" vertical="center"/>
      <protection locked="0"/>
    </xf>
    <xf numFmtId="0" fontId="53" fillId="0" borderId="32" xfId="0" applyFont="1" applyBorder="1" applyAlignment="1" applyProtection="1">
      <alignment horizontal="center" vertical="center"/>
      <protection locked="0"/>
    </xf>
    <xf numFmtId="0" fontId="53" fillId="0" borderId="33" xfId="0" applyFont="1" applyBorder="1" applyAlignment="1" applyProtection="1">
      <alignment horizontal="center" vertical="center"/>
      <protection locked="0"/>
    </xf>
    <xf numFmtId="0" fontId="53" fillId="0" borderId="34" xfId="0" applyFont="1" applyBorder="1" applyAlignment="1" applyProtection="1">
      <alignment horizontal="center" vertical="center"/>
      <protection locked="0"/>
    </xf>
    <xf numFmtId="0" fontId="54" fillId="0" borderId="36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2" fillId="0" borderId="18" xfId="0" applyFont="1" applyBorder="1" applyAlignment="1" applyProtection="1">
      <alignment horizontal="center"/>
      <protection locked="0"/>
    </xf>
    <xf numFmtId="0" fontId="54" fillId="0" borderId="36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30" xfId="0" applyFont="1" applyBorder="1" applyAlignment="1">
      <alignment horizontal="center" vertical="center"/>
    </xf>
    <xf numFmtId="0" fontId="52" fillId="0" borderId="31" xfId="0" applyFont="1" applyBorder="1" applyAlignment="1" applyProtection="1">
      <alignment horizontal="center" vertical="center"/>
      <protection locked="0"/>
    </xf>
    <xf numFmtId="0" fontId="52" fillId="0" borderId="18" xfId="0" applyFont="1" applyBorder="1" applyAlignment="1">
      <alignment horizontal="center" vertical="center"/>
    </xf>
    <xf numFmtId="0" fontId="52" fillId="0" borderId="31" xfId="0" applyFont="1" applyBorder="1" applyAlignment="1">
      <alignment horizontal="center" vertical="center"/>
    </xf>
    <xf numFmtId="0" fontId="54" fillId="0" borderId="105" xfId="0" applyFont="1" applyBorder="1" applyAlignment="1" applyProtection="1">
      <alignment horizontal="center" vertical="center"/>
      <protection locked="0"/>
    </xf>
    <xf numFmtId="0" fontId="53" fillId="0" borderId="18" xfId="0" applyFont="1" applyBorder="1" applyAlignment="1" applyProtection="1">
      <alignment horizontal="center" vertical="center"/>
      <protection locked="0"/>
    </xf>
    <xf numFmtId="0" fontId="52" fillId="0" borderId="96" xfId="0" applyFont="1" applyBorder="1" applyAlignment="1" applyProtection="1">
      <alignment horizontal="center" vertical="center"/>
      <protection locked="0"/>
    </xf>
    <xf numFmtId="0" fontId="54" fillId="0" borderId="18" xfId="0" applyFont="1" applyBorder="1" applyAlignment="1" applyProtection="1">
      <alignment horizontal="center" vertical="center"/>
      <protection locked="0"/>
    </xf>
    <xf numFmtId="0" fontId="54" fillId="0" borderId="30" xfId="0" applyFont="1" applyBorder="1" applyAlignment="1">
      <alignment vertical="center"/>
    </xf>
    <xf numFmtId="0" fontId="0" fillId="8" borderId="26" xfId="0" applyFill="1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0" fillId="8" borderId="27" xfId="0" applyFill="1" applyBorder="1" applyAlignment="1">
      <alignment horizontal="center" vertical="center"/>
    </xf>
    <xf numFmtId="0" fontId="0" fillId="0" borderId="0" xfId="0" applyAlignment="1">
      <alignment horizontal="center" vertical="center" textRotation="255" wrapText="1"/>
    </xf>
    <xf numFmtId="1" fontId="18" fillId="7" borderId="0" xfId="0" applyNumberFormat="1" applyFont="1" applyFill="1" applyAlignment="1">
      <alignment horizontal="center" vertical="center" wrapText="1" shrinkToFit="1"/>
    </xf>
    <xf numFmtId="1" fontId="18" fillId="7" borderId="0" xfId="0" applyNumberFormat="1" applyFont="1" applyFill="1" applyAlignment="1">
      <alignment horizontal="center" vertical="center" shrinkToFit="1"/>
    </xf>
    <xf numFmtId="1" fontId="18" fillId="0" borderId="14" xfId="0" applyNumberFormat="1" applyFont="1" applyBorder="1" applyAlignment="1">
      <alignment horizontal="center" vertical="center" shrinkToFit="1"/>
    </xf>
    <xf numFmtId="1" fontId="18" fillId="7" borderId="26" xfId="0" applyNumberFormat="1" applyFont="1" applyFill="1" applyBorder="1" applyAlignment="1">
      <alignment horizontal="center" vertical="center" wrapText="1" shrinkToFit="1"/>
    </xf>
    <xf numFmtId="1" fontId="18" fillId="7" borderId="29" xfId="0" applyNumberFormat="1" applyFont="1" applyFill="1" applyBorder="1" applyAlignment="1">
      <alignment horizontal="center" vertical="center" wrapText="1" shrinkToFit="1"/>
    </xf>
    <xf numFmtId="1" fontId="18" fillId="7" borderId="27" xfId="0" applyNumberFormat="1" applyFont="1" applyFill="1" applyBorder="1" applyAlignment="1">
      <alignment horizontal="center" vertical="center" wrapText="1" shrinkToFit="1"/>
    </xf>
    <xf numFmtId="0" fontId="19" fillId="8" borderId="14" xfId="0" applyFont="1" applyFill="1" applyBorder="1" applyAlignment="1">
      <alignment horizontal="center" vertical="center" wrapText="1"/>
    </xf>
    <xf numFmtId="0" fontId="19" fillId="8" borderId="26" xfId="0" applyFont="1" applyFill="1" applyBorder="1" applyAlignment="1">
      <alignment horizontal="center" vertical="center" wrapText="1"/>
    </xf>
    <xf numFmtId="0" fontId="19" fillId="8" borderId="27" xfId="0" applyFont="1" applyFill="1" applyBorder="1" applyAlignment="1">
      <alignment horizontal="center" vertical="center" wrapText="1"/>
    </xf>
    <xf numFmtId="1" fontId="18" fillId="8" borderId="14" xfId="0" applyNumberFormat="1" applyFont="1" applyFill="1" applyBorder="1" applyAlignment="1">
      <alignment horizontal="center" vertical="center" shrinkToFit="1"/>
    </xf>
    <xf numFmtId="0" fontId="19" fillId="8" borderId="26" xfId="0" applyFont="1" applyFill="1" applyBorder="1" applyAlignment="1">
      <alignment horizontal="center" vertical="center"/>
    </xf>
    <xf numFmtId="0" fontId="19" fillId="8" borderId="27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horizontal="center" vertical="center"/>
    </xf>
    <xf numFmtId="1" fontId="18" fillId="7" borderId="14" xfId="0" applyNumberFormat="1" applyFont="1" applyFill="1" applyBorder="1" applyAlignment="1">
      <alignment horizontal="center" vertical="center" wrapText="1" shrinkToFit="1"/>
    </xf>
    <xf numFmtId="0" fontId="59" fillId="4" borderId="83" xfId="0" applyFont="1" applyFill="1" applyBorder="1" applyAlignment="1">
      <alignment horizontal="left" vertical="top" wrapText="1"/>
    </xf>
    <xf numFmtId="0" fontId="59" fillId="4" borderId="84" xfId="0" applyFont="1" applyFill="1" applyBorder="1" applyAlignment="1">
      <alignment horizontal="left" vertical="top" wrapText="1"/>
    </xf>
    <xf numFmtId="0" fontId="59" fillId="4" borderId="85" xfId="0" applyFont="1" applyFill="1" applyBorder="1" applyAlignment="1">
      <alignment horizontal="left" vertical="top" wrapText="1"/>
    </xf>
    <xf numFmtId="0" fontId="67" fillId="4" borderId="0" xfId="3" applyFill="1" applyBorder="1" applyAlignment="1">
      <alignment horizontal="left" vertical="top" wrapText="1"/>
    </xf>
    <xf numFmtId="0" fontId="59" fillId="4" borderId="0" xfId="0" applyFont="1" applyFill="1" applyBorder="1" applyAlignment="1">
      <alignment horizontal="justify" vertical="top" wrapText="1"/>
    </xf>
    <xf numFmtId="0" fontId="59" fillId="4" borderId="0" xfId="0" applyFont="1" applyFill="1" applyBorder="1" applyAlignment="1">
      <alignment horizontal="left" wrapText="1"/>
    </xf>
    <xf numFmtId="0" fontId="94" fillId="4" borderId="0" xfId="0" applyFont="1" applyFill="1" applyBorder="1" applyAlignment="1">
      <alignment horizontal="left" wrapText="1"/>
    </xf>
    <xf numFmtId="0" fontId="67" fillId="4" borderId="36" xfId="3" applyFill="1" applyBorder="1" applyAlignment="1">
      <alignment horizontal="left" vertical="top" wrapText="1"/>
    </xf>
    <xf numFmtId="0" fontId="67" fillId="4" borderId="30" xfId="3" applyFill="1" applyBorder="1" applyAlignment="1">
      <alignment horizontal="left" vertical="top" wrapText="1"/>
    </xf>
    <xf numFmtId="0" fontId="59" fillId="4" borderId="36" xfId="0" applyFont="1" applyFill="1" applyBorder="1" applyAlignment="1">
      <alignment horizontal="justify" vertical="top" wrapText="1"/>
    </xf>
    <xf numFmtId="0" fontId="59" fillId="4" borderId="30" xfId="0" applyFont="1" applyFill="1" applyBorder="1" applyAlignment="1">
      <alignment horizontal="justify" vertical="top" wrapText="1"/>
    </xf>
    <xf numFmtId="0" fontId="59" fillId="4" borderId="36" xfId="0" applyFont="1" applyFill="1" applyBorder="1" applyAlignment="1">
      <alignment horizontal="left" wrapText="1"/>
    </xf>
    <xf numFmtId="0" fontId="59" fillId="4" borderId="30" xfId="0" applyFont="1" applyFill="1" applyBorder="1" applyAlignment="1">
      <alignment horizontal="left" wrapText="1"/>
    </xf>
    <xf numFmtId="0" fontId="94" fillId="4" borderId="36" xfId="0" applyFont="1" applyFill="1" applyBorder="1" applyAlignment="1">
      <alignment horizontal="left" wrapText="1"/>
    </xf>
    <xf numFmtId="0" fontId="94" fillId="4" borderId="30" xfId="0" applyFont="1" applyFill="1" applyBorder="1" applyAlignment="1">
      <alignment horizontal="left" wrapText="1"/>
    </xf>
    <xf numFmtId="0" fontId="59" fillId="4" borderId="28" xfId="0" applyFont="1" applyFill="1" applyBorder="1" applyAlignment="1">
      <alignment horizontal="left" vertical="center" wrapText="1"/>
    </xf>
    <xf numFmtId="0" fontId="59" fillId="4" borderId="18" xfId="0" applyFont="1" applyFill="1" applyBorder="1" applyAlignment="1">
      <alignment horizontal="left" vertical="center" wrapText="1"/>
    </xf>
    <xf numFmtId="0" fontId="59" fillId="4" borderId="31" xfId="0" applyFont="1" applyFill="1" applyBorder="1" applyAlignment="1">
      <alignment horizontal="left" vertical="center" wrapText="1"/>
    </xf>
    <xf numFmtId="0" fontId="37" fillId="18" borderId="109" xfId="0" applyFont="1" applyFill="1" applyBorder="1" applyAlignment="1">
      <alignment horizontal="center" vertical="center"/>
    </xf>
    <xf numFmtId="0" fontId="37" fillId="18" borderId="110" xfId="0" applyFont="1" applyFill="1" applyBorder="1" applyAlignment="1">
      <alignment horizontal="center" vertical="center"/>
    </xf>
    <xf numFmtId="0" fontId="37" fillId="18" borderId="87" xfId="0" applyFont="1" applyFill="1" applyBorder="1" applyAlignment="1">
      <alignment horizontal="center" vertical="center"/>
    </xf>
  </cellXfs>
  <cellStyles count="4">
    <cellStyle name="Hiperlink" xfId="3" builtinId="8"/>
    <cellStyle name="Normal" xfId="0" builtinId="0"/>
    <cellStyle name="Normal 2" xfId="1" xr:uid="{D0F47CF3-B0C0-493D-8940-1A036EF5B2DD}"/>
    <cellStyle name="Normal 3" xfId="2" xr:uid="{8CC82200-248D-4A4C-9078-1DC31DB8F2E5}"/>
  </cellStyles>
  <dxfs count="43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006600"/>
      <color rgb="FFFFFF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8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85.jpeg"/><Relationship Id="rId68" Type="http://schemas.openxmlformats.org/officeDocument/2006/relationships/image" Target="../media/image87.png"/><Relationship Id="rId7" Type="http://schemas.openxmlformats.org/officeDocument/2006/relationships/image" Target="../media/image76.jpeg"/><Relationship Id="rId2" Type="http://schemas.openxmlformats.org/officeDocument/2006/relationships/image" Target="../media/image2.png"/><Relationship Id="rId16" Type="http://schemas.openxmlformats.org/officeDocument/2006/relationships/image" Target="../media/image77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9.png"/><Relationship Id="rId66" Type="http://schemas.openxmlformats.org/officeDocument/2006/relationships/image" Target="../media/image57.png"/><Relationship Id="rId5" Type="http://schemas.openxmlformats.org/officeDocument/2006/relationships/image" Target="../media/image5.png"/><Relationship Id="rId61" Type="http://schemas.openxmlformats.org/officeDocument/2006/relationships/image" Target="../media/image6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83.jpeg"/><Relationship Id="rId64" Type="http://schemas.openxmlformats.org/officeDocument/2006/relationships/image" Target="../media/image16.jpeg"/><Relationship Id="rId69" Type="http://schemas.openxmlformats.org/officeDocument/2006/relationships/image" Target="../media/image8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80.jpeg"/><Relationship Id="rId38" Type="http://schemas.openxmlformats.org/officeDocument/2006/relationships/image" Target="../media/image82.jpeg"/><Relationship Id="rId46" Type="http://schemas.openxmlformats.org/officeDocument/2006/relationships/image" Target="../media/image46.png"/><Relationship Id="rId59" Type="http://schemas.openxmlformats.org/officeDocument/2006/relationships/image" Target="../media/image60.png"/><Relationship Id="rId67" Type="http://schemas.openxmlformats.org/officeDocument/2006/relationships/image" Target="../media/image6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3.png"/><Relationship Id="rId1" Type="http://schemas.openxmlformats.org/officeDocument/2006/relationships/image" Target="../media/image1.png"/><Relationship Id="rId6" Type="http://schemas.openxmlformats.org/officeDocument/2006/relationships/image" Target="../media/image7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79.png"/><Relationship Id="rId36" Type="http://schemas.openxmlformats.org/officeDocument/2006/relationships/image" Target="../media/image81.jpeg"/><Relationship Id="rId49" Type="http://schemas.openxmlformats.org/officeDocument/2006/relationships/image" Target="../media/image49.png"/><Relationship Id="rId57" Type="http://schemas.openxmlformats.org/officeDocument/2006/relationships/image" Target="../media/image58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84.jpeg"/><Relationship Id="rId65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3" Type="http://schemas.openxmlformats.org/officeDocument/2006/relationships/image" Target="../media/image64.jpeg"/><Relationship Id="rId7" Type="http://schemas.openxmlformats.org/officeDocument/2006/relationships/image" Target="../media/image67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Relationship Id="rId9" Type="http://schemas.openxmlformats.org/officeDocument/2006/relationships/image" Target="../media/image6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3" Type="http://schemas.openxmlformats.org/officeDocument/2006/relationships/image" Target="../media/image68.png"/><Relationship Id="rId7" Type="http://schemas.openxmlformats.org/officeDocument/2006/relationships/image" Target="../media/image72.png"/><Relationship Id="rId2" Type="http://schemas.openxmlformats.org/officeDocument/2006/relationships/image" Target="../media/image67.png"/><Relationship Id="rId1" Type="http://schemas.openxmlformats.org/officeDocument/2006/relationships/image" Target="../media/image64.jpeg"/><Relationship Id="rId6" Type="http://schemas.openxmlformats.org/officeDocument/2006/relationships/image" Target="../media/image71.png"/><Relationship Id="rId5" Type="http://schemas.openxmlformats.org/officeDocument/2006/relationships/image" Target="../media/image70.png"/><Relationship Id="rId4" Type="http://schemas.openxmlformats.org/officeDocument/2006/relationships/image" Target="../media/image69.png"/><Relationship Id="rId9" Type="http://schemas.openxmlformats.org/officeDocument/2006/relationships/image" Target="../media/image7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4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362432</xdr:colOff>
      <xdr:row>161</xdr:row>
      <xdr:rowOff>94675</xdr:rowOff>
    </xdr:from>
    <xdr:to>
      <xdr:col>16</xdr:col>
      <xdr:colOff>93571</xdr:colOff>
      <xdr:row>165</xdr:row>
      <xdr:rowOff>18672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314" y="26876734"/>
          <a:ext cx="690922" cy="685997"/>
        </a:xfrm>
        <a:prstGeom prst="rect">
          <a:avLst/>
        </a:prstGeom>
      </xdr:spPr>
    </xdr:pic>
    <xdr:clientData/>
  </xdr:twoCellAnchor>
  <xdr:twoCellAnchor editAs="oneCell">
    <xdr:from>
      <xdr:col>7</xdr:col>
      <xdr:colOff>419559</xdr:colOff>
      <xdr:row>151</xdr:row>
      <xdr:rowOff>151545</xdr:rowOff>
    </xdr:from>
    <xdr:to>
      <xdr:col>8</xdr:col>
      <xdr:colOff>112059</xdr:colOff>
      <xdr:row>154</xdr:row>
      <xdr:rowOff>158768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7441" y="24972574"/>
          <a:ext cx="577765" cy="578723"/>
        </a:xfrm>
        <a:prstGeom prst="rect">
          <a:avLst/>
        </a:prstGeom>
      </xdr:spPr>
    </xdr:pic>
    <xdr:clientData/>
  </xdr:twoCellAnchor>
  <xdr:twoCellAnchor editAs="oneCell">
    <xdr:from>
      <xdr:col>5</xdr:col>
      <xdr:colOff>270369</xdr:colOff>
      <xdr:row>191</xdr:row>
      <xdr:rowOff>127235</xdr:rowOff>
    </xdr:from>
    <xdr:to>
      <xdr:col>5</xdr:col>
      <xdr:colOff>909999</xdr:colOff>
      <xdr:row>195</xdr:row>
      <xdr:rowOff>8161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369" y="31425264"/>
          <a:ext cx="639630" cy="642926"/>
        </a:xfrm>
        <a:prstGeom prst="rect">
          <a:avLst/>
        </a:prstGeom>
      </xdr:spPr>
    </xdr:pic>
    <xdr:clientData/>
  </xdr:twoCellAnchor>
  <xdr:twoCellAnchor editAs="oneCell">
    <xdr:from>
      <xdr:col>13</xdr:col>
      <xdr:colOff>257822</xdr:colOff>
      <xdr:row>151</xdr:row>
      <xdr:rowOff>33615</xdr:rowOff>
    </xdr:from>
    <xdr:to>
      <xdr:col>14</xdr:col>
      <xdr:colOff>235756</xdr:colOff>
      <xdr:row>155</xdr:row>
      <xdr:rowOff>45835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93" y="25089968"/>
          <a:ext cx="773551" cy="774220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355678</xdr:colOff>
      <xdr:row>161</xdr:row>
      <xdr:rowOff>114711</xdr:rowOff>
    </xdr:from>
    <xdr:to>
      <xdr:col>14</xdr:col>
      <xdr:colOff>156882</xdr:colOff>
      <xdr:row>164</xdr:row>
      <xdr:rowOff>148981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2649" y="26896770"/>
          <a:ext cx="596821" cy="605770"/>
        </a:xfrm>
        <a:prstGeom prst="rect">
          <a:avLst/>
        </a:prstGeom>
      </xdr:spPr>
    </xdr:pic>
    <xdr:clientData/>
  </xdr:twoCellAnchor>
  <xdr:twoCellAnchor editAs="oneCell">
    <xdr:from>
      <xdr:col>11</xdr:col>
      <xdr:colOff>253987</xdr:colOff>
      <xdr:row>211</xdr:row>
      <xdr:rowOff>67022</xdr:rowOff>
    </xdr:from>
    <xdr:to>
      <xdr:col>12</xdr:col>
      <xdr:colOff>83769</xdr:colOff>
      <xdr:row>214</xdr:row>
      <xdr:rowOff>177692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693" y="37808434"/>
          <a:ext cx="636605" cy="682170"/>
        </a:xfrm>
        <a:prstGeom prst="rect">
          <a:avLst/>
        </a:prstGeom>
      </xdr:spPr>
    </xdr:pic>
    <xdr:clientData/>
  </xdr:twoCellAnchor>
  <xdr:twoCellAnchor editAs="oneCell">
    <xdr:from>
      <xdr:col>11</xdr:col>
      <xdr:colOff>172326</xdr:colOff>
      <xdr:row>191</xdr:row>
      <xdr:rowOff>116645</xdr:rowOff>
    </xdr:from>
    <xdr:to>
      <xdr:col>12</xdr:col>
      <xdr:colOff>52185</xdr:colOff>
      <xdr:row>195</xdr:row>
      <xdr:rowOff>83243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061" y="31414674"/>
          <a:ext cx="686683" cy="728598"/>
        </a:xfrm>
        <a:prstGeom prst="rect">
          <a:avLst/>
        </a:prstGeom>
      </xdr:spPr>
    </xdr:pic>
    <xdr:clientData/>
  </xdr:twoCellAnchor>
  <xdr:twoCellAnchor editAs="oneCell">
    <xdr:from>
      <xdr:col>13</xdr:col>
      <xdr:colOff>347316</xdr:colOff>
      <xdr:row>142</xdr:row>
      <xdr:rowOff>11207</xdr:rowOff>
    </xdr:from>
    <xdr:to>
      <xdr:col>14</xdr:col>
      <xdr:colOff>135098</xdr:colOff>
      <xdr:row>145</xdr:row>
      <xdr:rowOff>24978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4287" y="23061707"/>
          <a:ext cx="583399" cy="585271"/>
        </a:xfrm>
        <a:prstGeom prst="rect">
          <a:avLst/>
        </a:prstGeom>
      </xdr:spPr>
    </xdr:pic>
    <xdr:clientData/>
  </xdr:twoCellAnchor>
  <xdr:twoCellAnchor editAs="oneCell">
    <xdr:from>
      <xdr:col>5</xdr:col>
      <xdr:colOff>369195</xdr:colOff>
      <xdr:row>161</xdr:row>
      <xdr:rowOff>42584</xdr:rowOff>
    </xdr:from>
    <xdr:to>
      <xdr:col>5</xdr:col>
      <xdr:colOff>1075764</xdr:colOff>
      <xdr:row>164</xdr:row>
      <xdr:rowOff>159654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401" y="26824643"/>
          <a:ext cx="706569" cy="688570"/>
        </a:xfrm>
        <a:prstGeom prst="rect">
          <a:avLst/>
        </a:prstGeom>
      </xdr:spPr>
    </xdr:pic>
    <xdr:clientData/>
  </xdr:twoCellAnchor>
  <xdr:twoCellAnchor editAs="oneCell">
    <xdr:from>
      <xdr:col>15</xdr:col>
      <xdr:colOff>349276</xdr:colOff>
      <xdr:row>181</xdr:row>
      <xdr:rowOff>105314</xdr:rowOff>
    </xdr:from>
    <xdr:to>
      <xdr:col>16</xdr:col>
      <xdr:colOff>53628</xdr:colOff>
      <xdr:row>185</xdr:row>
      <xdr:rowOff>11098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26" y="30690089"/>
          <a:ext cx="666377" cy="667784"/>
        </a:xfrm>
        <a:prstGeom prst="rect">
          <a:avLst/>
        </a:prstGeom>
      </xdr:spPr>
    </xdr:pic>
    <xdr:clientData/>
  </xdr:twoCellAnchor>
  <xdr:twoCellAnchor editAs="oneCell">
    <xdr:from>
      <xdr:col>13</xdr:col>
      <xdr:colOff>221748</xdr:colOff>
      <xdr:row>171</xdr:row>
      <xdr:rowOff>143387</xdr:rowOff>
    </xdr:from>
    <xdr:to>
      <xdr:col>14</xdr:col>
      <xdr:colOff>179294</xdr:colOff>
      <xdr:row>175</xdr:row>
      <xdr:rowOff>155152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719" y="28886475"/>
          <a:ext cx="753163" cy="773765"/>
        </a:xfrm>
        <a:prstGeom prst="rect">
          <a:avLst/>
        </a:prstGeom>
      </xdr:spPr>
    </xdr:pic>
    <xdr:clientData/>
  </xdr:twoCellAnchor>
  <xdr:twoCellAnchor editAs="oneCell">
    <xdr:from>
      <xdr:col>5</xdr:col>
      <xdr:colOff>410571</xdr:colOff>
      <xdr:row>181</xdr:row>
      <xdr:rowOff>78441</xdr:rowOff>
    </xdr:from>
    <xdr:to>
      <xdr:col>6</xdr:col>
      <xdr:colOff>49010</xdr:colOff>
      <xdr:row>185</xdr:row>
      <xdr:rowOff>37625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8777" y="30973059"/>
          <a:ext cx="736615" cy="721184"/>
        </a:xfrm>
        <a:prstGeom prst="rect">
          <a:avLst/>
        </a:prstGeom>
      </xdr:spPr>
    </xdr:pic>
    <xdr:clientData/>
  </xdr:twoCellAnchor>
  <xdr:twoCellAnchor editAs="oneCell">
    <xdr:from>
      <xdr:col>13</xdr:col>
      <xdr:colOff>147443</xdr:colOff>
      <xdr:row>191</xdr:row>
      <xdr:rowOff>145416</xdr:rowOff>
    </xdr:from>
    <xdr:to>
      <xdr:col>13</xdr:col>
      <xdr:colOff>739842</xdr:colOff>
      <xdr:row>194</xdr:row>
      <xdr:rowOff>175356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708" y="31443445"/>
          <a:ext cx="592399" cy="60144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142836</xdr:colOff>
      <xdr:row>171</xdr:row>
      <xdr:rowOff>111541</xdr:rowOff>
    </xdr:from>
    <xdr:to>
      <xdr:col>6</xdr:col>
      <xdr:colOff>16007</xdr:colOff>
      <xdr:row>175</xdr:row>
      <xdr:rowOff>305755</xdr:rowOff>
    </xdr:to>
    <xdr:pic>
      <xdr:nvPicPr>
        <xdr:cNvPr id="1032" name="Imagem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36" y="27297012"/>
          <a:ext cx="971347" cy="956214"/>
        </a:xfrm>
        <a:prstGeom prst="rect">
          <a:avLst/>
        </a:prstGeom>
      </xdr:spPr>
    </xdr:pic>
    <xdr:clientData/>
  </xdr:twoCellAnchor>
  <xdr:twoCellAnchor editAs="oneCell">
    <xdr:from>
      <xdr:col>13</xdr:col>
      <xdr:colOff>168770</xdr:colOff>
      <xdr:row>221</xdr:row>
      <xdr:rowOff>57453</xdr:rowOff>
    </xdr:from>
    <xdr:to>
      <xdr:col>14</xdr:col>
      <xdr:colOff>302559</xdr:colOff>
      <xdr:row>224</xdr:row>
      <xdr:rowOff>121489</xdr:rowOff>
    </xdr:to>
    <xdr:pic>
      <xdr:nvPicPr>
        <xdr:cNvPr id="1034" name="Imagem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5741" y="38796188"/>
          <a:ext cx="929406" cy="635536"/>
        </a:xfrm>
        <a:prstGeom prst="rect">
          <a:avLst/>
        </a:prstGeom>
      </xdr:spPr>
    </xdr:pic>
    <xdr:clientData/>
  </xdr:twoCellAnchor>
  <xdr:twoCellAnchor editAs="oneCell">
    <xdr:from>
      <xdr:col>2</xdr:col>
      <xdr:colOff>782329</xdr:colOff>
      <xdr:row>181</xdr:row>
      <xdr:rowOff>67235</xdr:rowOff>
    </xdr:from>
    <xdr:to>
      <xdr:col>3</xdr:col>
      <xdr:colOff>28654</xdr:colOff>
      <xdr:row>185</xdr:row>
      <xdr:rowOff>36105</xdr:rowOff>
    </xdr:to>
    <xdr:pic>
      <xdr:nvPicPr>
        <xdr:cNvPr id="1045" name="Imagem 1044" descr="53 Ilustrações de Freezer Vertical - Getty Images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623" y="30961853"/>
          <a:ext cx="669472" cy="73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452878</xdr:colOff>
      <xdr:row>141</xdr:row>
      <xdr:rowOff>41227</xdr:rowOff>
    </xdr:from>
    <xdr:to>
      <xdr:col>10</xdr:col>
      <xdr:colOff>186682</xdr:colOff>
      <xdr:row>145</xdr:row>
      <xdr:rowOff>129912</xdr:rowOff>
    </xdr:to>
    <xdr:pic>
      <xdr:nvPicPr>
        <xdr:cNvPr id="1048" name="Imagem 1047" descr="Aquecedor de água - ícones de eletrônicos grátis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5319" y="21343609"/>
          <a:ext cx="854393" cy="85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695569</xdr:colOff>
      <xdr:row>141</xdr:row>
      <xdr:rowOff>179294</xdr:rowOff>
    </xdr:from>
    <xdr:to>
      <xdr:col>2</xdr:col>
      <xdr:colOff>1223184</xdr:colOff>
      <xdr:row>144</xdr:row>
      <xdr:rowOff>128305</xdr:rowOff>
    </xdr:to>
    <xdr:pic>
      <xdr:nvPicPr>
        <xdr:cNvPr id="4" name="Imagem 3" descr="Aquecedor de água - ícones de tecnologia gráti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863" y="23039294"/>
          <a:ext cx="527615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509140</xdr:colOff>
      <xdr:row>151</xdr:row>
      <xdr:rowOff>152950</xdr:rowOff>
    </xdr:from>
    <xdr:to>
      <xdr:col>9</xdr:col>
      <xdr:colOff>1044548</xdr:colOff>
      <xdr:row>154</xdr:row>
      <xdr:rowOff>124079</xdr:rowOff>
    </xdr:to>
    <xdr:pic>
      <xdr:nvPicPr>
        <xdr:cNvPr id="18" name="Imagem 17" descr="Cafeteira - ícones de comida grátis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1581" y="23416362"/>
          <a:ext cx="535408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216205</xdr:colOff>
      <xdr:row>141</xdr:row>
      <xdr:rowOff>136795</xdr:rowOff>
    </xdr:from>
    <xdr:to>
      <xdr:col>12</xdr:col>
      <xdr:colOff>168088</xdr:colOff>
      <xdr:row>145</xdr:row>
      <xdr:rowOff>121853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600881" y="22996795"/>
          <a:ext cx="758707" cy="747058"/>
        </a:xfrm>
        <a:prstGeom prst="rect">
          <a:avLst/>
        </a:prstGeom>
      </xdr:spPr>
    </xdr:pic>
    <xdr:clientData/>
  </xdr:twoCellAnchor>
  <xdr:twoCellAnchor editAs="oneCell">
    <xdr:from>
      <xdr:col>7</xdr:col>
      <xdr:colOff>155921</xdr:colOff>
      <xdr:row>160</xdr:row>
      <xdr:rowOff>576455</xdr:rowOff>
    </xdr:from>
    <xdr:to>
      <xdr:col>8</xdr:col>
      <xdr:colOff>155361</xdr:colOff>
      <xdr:row>165</xdr:row>
      <xdr:rowOff>64038</xdr:rowOff>
    </xdr:to>
    <xdr:pic>
      <xdr:nvPicPr>
        <xdr:cNvPr id="22" name="Imagem 21" descr="Ebulidor Fervedor Aquecedor Elétrico Grande Inox 2000W 110V - Casa &amp; Víde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796" y="26417780"/>
          <a:ext cx="885265" cy="878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259338</xdr:colOff>
      <xdr:row>161</xdr:row>
      <xdr:rowOff>112059</xdr:rowOff>
    </xdr:from>
    <xdr:to>
      <xdr:col>9</xdr:col>
      <xdr:colOff>721153</xdr:colOff>
      <xdr:row>164</xdr:row>
      <xdr:rowOff>121103</xdr:rowOff>
    </xdr:to>
    <xdr:pic>
      <xdr:nvPicPr>
        <xdr:cNvPr id="24" name="Imagem 23" descr="ENCERADEIRA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1779" y="25336500"/>
          <a:ext cx="461815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195931</xdr:colOff>
      <xdr:row>160</xdr:row>
      <xdr:rowOff>616324</xdr:rowOff>
    </xdr:from>
    <xdr:to>
      <xdr:col>12</xdr:col>
      <xdr:colOff>176281</xdr:colOff>
      <xdr:row>165</xdr:row>
      <xdr:rowOff>14666</xdr:rowOff>
    </xdr:to>
    <xdr:pic>
      <xdr:nvPicPr>
        <xdr:cNvPr id="26" name="Imagem 25" descr="Espremedor de frutas cítricas - ícones de comida e restaurante grátis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0607" y="26770853"/>
          <a:ext cx="787174" cy="787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396850</xdr:colOff>
      <xdr:row>171</xdr:row>
      <xdr:rowOff>56029</xdr:rowOff>
    </xdr:from>
    <xdr:to>
      <xdr:col>10</xdr:col>
      <xdr:colOff>71573</xdr:colOff>
      <xdr:row>175</xdr:row>
      <xdr:rowOff>88401</xdr:rowOff>
    </xdr:to>
    <xdr:pic>
      <xdr:nvPicPr>
        <xdr:cNvPr id="28" name="Imagem 27" descr="Fogão de 6 bocas., - Detalhes do Bloco DWG | CADblocos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5468" y="28799117"/>
          <a:ext cx="795311" cy="794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303678</xdr:colOff>
      <xdr:row>171</xdr:row>
      <xdr:rowOff>132214</xdr:rowOff>
    </xdr:from>
    <xdr:to>
      <xdr:col>8</xdr:col>
      <xdr:colOff>134470</xdr:colOff>
      <xdr:row>175</xdr:row>
      <xdr:rowOff>94048</xdr:rowOff>
    </xdr:to>
    <xdr:pic>
      <xdr:nvPicPr>
        <xdr:cNvPr id="30" name="Imagem 29" descr="Fogão de 4 bocas., Cozinhas - Detalhes do Bloco DWG | CADblocos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1560" y="28875302"/>
          <a:ext cx="716057" cy="72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324571</xdr:colOff>
      <xdr:row>171</xdr:row>
      <xdr:rowOff>132045</xdr:rowOff>
    </xdr:from>
    <xdr:to>
      <xdr:col>16</xdr:col>
      <xdr:colOff>76762</xdr:colOff>
      <xdr:row>175</xdr:row>
      <xdr:rowOff>87965</xdr:rowOff>
    </xdr:to>
    <xdr:pic>
      <xdr:nvPicPr>
        <xdr:cNvPr id="31" name="Imagem 30" descr="ícone de forno elétrico, estilo simples 15098907 Vetor no Vecteezy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7453" y="28875133"/>
          <a:ext cx="711974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519953</xdr:colOff>
      <xdr:row>142</xdr:row>
      <xdr:rowOff>19924</xdr:rowOff>
    </xdr:from>
    <xdr:to>
      <xdr:col>5</xdr:col>
      <xdr:colOff>1035475</xdr:colOff>
      <xdr:row>144</xdr:row>
      <xdr:rowOff>159435</xdr:rowOff>
    </xdr:to>
    <xdr:pic>
      <xdr:nvPicPr>
        <xdr:cNvPr id="32" name="Imagem 31" descr="Aquecedor de água - ícones de tecnologia grátis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8159" y="23070424"/>
          <a:ext cx="515522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355309</xdr:colOff>
      <xdr:row>142</xdr:row>
      <xdr:rowOff>1916</xdr:rowOff>
    </xdr:from>
    <xdr:to>
      <xdr:col>7</xdr:col>
      <xdr:colOff>874681</xdr:colOff>
      <xdr:row>144</xdr:row>
      <xdr:rowOff>141427</xdr:rowOff>
    </xdr:to>
    <xdr:pic>
      <xdr:nvPicPr>
        <xdr:cNvPr id="34" name="Imagem 33" descr="Aquecedor de água - ícones de tecnologia grátis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3191" y="23052416"/>
          <a:ext cx="519372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772187</xdr:colOff>
      <xdr:row>151</xdr:row>
      <xdr:rowOff>179294</xdr:rowOff>
    </xdr:from>
    <xdr:to>
      <xdr:col>2</xdr:col>
      <xdr:colOff>1334259</xdr:colOff>
      <xdr:row>154</xdr:row>
      <xdr:rowOff>165410</xdr:rowOff>
    </xdr:to>
    <xdr:pic>
      <xdr:nvPicPr>
        <xdr:cNvPr id="36" name="Imagem 35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334" y="23442706"/>
          <a:ext cx="562072" cy="55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481941</xdr:colOff>
      <xdr:row>141</xdr:row>
      <xdr:rowOff>103847</xdr:rowOff>
    </xdr:from>
    <xdr:to>
      <xdr:col>16</xdr:col>
      <xdr:colOff>183216</xdr:colOff>
      <xdr:row>145</xdr:row>
      <xdr:rowOff>4458</xdr:rowOff>
    </xdr:to>
    <xdr:pic>
      <xdr:nvPicPr>
        <xdr:cNvPr id="38" name="Imagem 37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3691" y="22659047"/>
          <a:ext cx="663300" cy="66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106536</xdr:colOff>
      <xdr:row>151</xdr:row>
      <xdr:rowOff>78442</xdr:rowOff>
    </xdr:from>
    <xdr:to>
      <xdr:col>12</xdr:col>
      <xdr:colOff>206591</xdr:colOff>
      <xdr:row>154</xdr:row>
      <xdr:rowOff>176597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222271" y="23341854"/>
          <a:ext cx="906879" cy="669655"/>
        </a:xfrm>
        <a:prstGeom prst="rect">
          <a:avLst/>
        </a:prstGeom>
      </xdr:spPr>
    </xdr:pic>
    <xdr:clientData/>
  </xdr:twoCellAnchor>
  <xdr:twoCellAnchor editAs="oneCell">
    <xdr:from>
      <xdr:col>15</xdr:col>
      <xdr:colOff>344488</xdr:colOff>
      <xdr:row>151</xdr:row>
      <xdr:rowOff>66916</xdr:rowOff>
    </xdr:from>
    <xdr:to>
      <xdr:col>16</xdr:col>
      <xdr:colOff>118624</xdr:colOff>
      <xdr:row>155</xdr:row>
      <xdr:rowOff>37255</xdr:rowOff>
    </xdr:to>
    <xdr:pic>
      <xdr:nvPicPr>
        <xdr:cNvPr id="42" name="Imagem 41" descr="Chuveiro - ícones de ferramentas e utensílios grátis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370" y="25123269"/>
          <a:ext cx="737841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673369</xdr:colOff>
      <xdr:row>161</xdr:row>
      <xdr:rowOff>78088</xdr:rowOff>
    </xdr:from>
    <xdr:to>
      <xdr:col>2</xdr:col>
      <xdr:colOff>1407938</xdr:colOff>
      <xdr:row>165</xdr:row>
      <xdr:rowOff>57144</xdr:rowOff>
    </xdr:to>
    <xdr:pic>
      <xdr:nvPicPr>
        <xdr:cNvPr id="44" name="Imagem 43" descr="Chuveiro - ícones de móveis e casa grátis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516" y="25302529"/>
          <a:ext cx="734569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677955</xdr:colOff>
      <xdr:row>171</xdr:row>
      <xdr:rowOff>168087</xdr:rowOff>
    </xdr:from>
    <xdr:to>
      <xdr:col>3</xdr:col>
      <xdr:colOff>77804</xdr:colOff>
      <xdr:row>175</xdr:row>
      <xdr:rowOff>239085</xdr:rowOff>
    </xdr:to>
    <xdr:pic>
      <xdr:nvPicPr>
        <xdr:cNvPr id="45" name="Imagem 44" descr="Ferro - ícones de ferramentas e utensílios grátis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9" y="28911175"/>
          <a:ext cx="822996" cy="83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206189</xdr:colOff>
      <xdr:row>171</xdr:row>
      <xdr:rowOff>89647</xdr:rowOff>
    </xdr:from>
    <xdr:to>
      <xdr:col>12</xdr:col>
      <xdr:colOff>144678</xdr:colOff>
      <xdr:row>175</xdr:row>
      <xdr:rowOff>78995</xdr:rowOff>
    </xdr:to>
    <xdr:pic>
      <xdr:nvPicPr>
        <xdr:cNvPr id="46" name="Imagem 45" descr="Fogão de 6 bocas., - Detalhes do Bloco DWG | CADblocos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0865" y="28832735"/>
          <a:ext cx="745313" cy="75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478657</xdr:colOff>
      <xdr:row>182</xdr:row>
      <xdr:rowOff>11205</xdr:rowOff>
    </xdr:from>
    <xdr:to>
      <xdr:col>8</xdr:col>
      <xdr:colOff>197168</xdr:colOff>
      <xdr:row>184</xdr:row>
      <xdr:rowOff>164043</xdr:rowOff>
    </xdr:to>
    <xdr:pic>
      <xdr:nvPicPr>
        <xdr:cNvPr id="49" name="Imagem 48" descr="Freezer Vector Icon Design Illustration 7600755 Vector Art at Vecteezy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539" y="31096323"/>
          <a:ext cx="603776" cy="533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72519</xdr:colOff>
      <xdr:row>181</xdr:row>
      <xdr:rowOff>0</xdr:rowOff>
    </xdr:from>
    <xdr:to>
      <xdr:col>12</xdr:col>
      <xdr:colOff>155158</xdr:colOff>
      <xdr:row>185</xdr:row>
      <xdr:rowOff>145276</xdr:rowOff>
    </xdr:to>
    <xdr:pic>
      <xdr:nvPicPr>
        <xdr:cNvPr id="52" name="Imagem 51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254" y="29337000"/>
          <a:ext cx="889463" cy="90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439433</xdr:colOff>
      <xdr:row>181</xdr:row>
      <xdr:rowOff>149581</xdr:rowOff>
    </xdr:from>
    <xdr:to>
      <xdr:col>9</xdr:col>
      <xdr:colOff>1089932</xdr:colOff>
      <xdr:row>185</xdr:row>
      <xdr:rowOff>54028</xdr:rowOff>
    </xdr:to>
    <xdr:pic>
      <xdr:nvPicPr>
        <xdr:cNvPr id="54" name="Imagem 53" descr="Vetor de ícone de geladeira | Vetor Premium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462" y="29486581"/>
          <a:ext cx="650499" cy="66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750793</xdr:colOff>
      <xdr:row>191</xdr:row>
      <xdr:rowOff>98759</xdr:rowOff>
    </xdr:from>
    <xdr:to>
      <xdr:col>3</xdr:col>
      <xdr:colOff>29615</xdr:colOff>
      <xdr:row>195</xdr:row>
      <xdr:rowOff>36747</xdr:rowOff>
    </xdr:to>
    <xdr:pic>
      <xdr:nvPicPr>
        <xdr:cNvPr id="1042" name="Imagem 1041" descr="ícone de impressora a laser moderna, estilo simples 14428245 Vetor no  Vecteezy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940" y="31396788"/>
          <a:ext cx="701969" cy="699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206276</xdr:colOff>
      <xdr:row>191</xdr:row>
      <xdr:rowOff>134018</xdr:rowOff>
    </xdr:from>
    <xdr:to>
      <xdr:col>7</xdr:col>
      <xdr:colOff>781450</xdr:colOff>
      <xdr:row>194</xdr:row>
      <xdr:rowOff>125638</xdr:rowOff>
    </xdr:to>
    <xdr:pic>
      <xdr:nvPicPr>
        <xdr:cNvPr id="1046" name="Imagem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73158" y="31432047"/>
          <a:ext cx="575174" cy="563120"/>
        </a:xfrm>
        <a:prstGeom prst="rect">
          <a:avLst/>
        </a:prstGeom>
      </xdr:spPr>
    </xdr:pic>
    <xdr:clientData/>
  </xdr:twoCellAnchor>
  <xdr:twoCellAnchor editAs="oneCell">
    <xdr:from>
      <xdr:col>9</xdr:col>
      <xdr:colOff>240629</xdr:colOff>
      <xdr:row>191</xdr:row>
      <xdr:rowOff>85435</xdr:rowOff>
    </xdr:from>
    <xdr:to>
      <xdr:col>9</xdr:col>
      <xdr:colOff>921842</xdr:colOff>
      <xdr:row>195</xdr:row>
      <xdr:rowOff>852</xdr:rowOff>
    </xdr:to>
    <xdr:pic>
      <xdr:nvPicPr>
        <xdr:cNvPr id="1047" name="Imagem 1046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653070" y="31383464"/>
          <a:ext cx="681213" cy="677417"/>
        </a:xfrm>
        <a:prstGeom prst="rect">
          <a:avLst/>
        </a:prstGeom>
      </xdr:spPr>
    </xdr:pic>
    <xdr:clientData/>
  </xdr:twoCellAnchor>
  <xdr:twoCellAnchor editAs="oneCell">
    <xdr:from>
      <xdr:col>2</xdr:col>
      <xdr:colOff>762111</xdr:colOff>
      <xdr:row>201</xdr:row>
      <xdr:rowOff>26805</xdr:rowOff>
    </xdr:from>
    <xdr:to>
      <xdr:col>2</xdr:col>
      <xdr:colOff>1390237</xdr:colOff>
      <xdr:row>204</xdr:row>
      <xdr:rowOff>99892</xdr:rowOff>
    </xdr:to>
    <xdr:pic>
      <xdr:nvPicPr>
        <xdr:cNvPr id="1050" name="Imagem 1049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258" y="33285864"/>
          <a:ext cx="628126" cy="64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397168</xdr:colOff>
      <xdr:row>201</xdr:row>
      <xdr:rowOff>168645</xdr:rowOff>
    </xdr:from>
    <xdr:to>
      <xdr:col>5</xdr:col>
      <xdr:colOff>1020328</xdr:colOff>
      <xdr:row>204</xdr:row>
      <xdr:rowOff>176333</xdr:rowOff>
    </xdr:to>
    <xdr:pic>
      <xdr:nvPicPr>
        <xdr:cNvPr id="1115" name="Imagem 1114" descr="Lava-louças - ícones de móveis e casa grátis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168" y="34677720"/>
          <a:ext cx="623160" cy="579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90850</xdr:colOff>
      <xdr:row>201</xdr:row>
      <xdr:rowOff>170802</xdr:rowOff>
    </xdr:from>
    <xdr:to>
      <xdr:col>11</xdr:col>
      <xdr:colOff>622858</xdr:colOff>
      <xdr:row>204</xdr:row>
      <xdr:rowOff>160645</xdr:rowOff>
    </xdr:to>
    <xdr:pic>
      <xdr:nvPicPr>
        <xdr:cNvPr id="1116" name="Imagem 1115" descr="Xerox - ícones de pessoas grátis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6585" y="33429861"/>
          <a:ext cx="532008" cy="561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284791</xdr:colOff>
      <xdr:row>201</xdr:row>
      <xdr:rowOff>99468</xdr:rowOff>
    </xdr:from>
    <xdr:to>
      <xdr:col>9</xdr:col>
      <xdr:colOff>988119</xdr:colOff>
      <xdr:row>205</xdr:row>
      <xdr:rowOff>66353</xdr:rowOff>
    </xdr:to>
    <xdr:pic>
      <xdr:nvPicPr>
        <xdr:cNvPr id="1119" name="Imagem 1118" descr="Teacher photocopying text material for class - Free education icons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438" y="35879850"/>
          <a:ext cx="703328" cy="728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80444</xdr:colOff>
      <xdr:row>202</xdr:row>
      <xdr:rowOff>52689</xdr:rowOff>
    </xdr:from>
    <xdr:to>
      <xdr:col>13</xdr:col>
      <xdr:colOff>566479</xdr:colOff>
      <xdr:row>204</xdr:row>
      <xdr:rowOff>176092</xdr:rowOff>
    </xdr:to>
    <xdr:pic>
      <xdr:nvPicPr>
        <xdr:cNvPr id="1120" name="Imagem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5709" y="33502248"/>
          <a:ext cx="486035" cy="504403"/>
        </a:xfrm>
        <a:prstGeom prst="rect">
          <a:avLst/>
        </a:prstGeom>
      </xdr:spPr>
    </xdr:pic>
    <xdr:clientData/>
  </xdr:twoCellAnchor>
  <xdr:twoCellAnchor editAs="oneCell">
    <xdr:from>
      <xdr:col>15</xdr:col>
      <xdr:colOff>439192</xdr:colOff>
      <xdr:row>201</xdr:row>
      <xdr:rowOff>159292</xdr:rowOff>
    </xdr:from>
    <xdr:to>
      <xdr:col>16</xdr:col>
      <xdr:colOff>114532</xdr:colOff>
      <xdr:row>205</xdr:row>
      <xdr:rowOff>61545</xdr:rowOff>
    </xdr:to>
    <xdr:pic>
      <xdr:nvPicPr>
        <xdr:cNvPr id="1122" name="Imagem 1121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942" y="34668367"/>
          <a:ext cx="637365" cy="664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717977</xdr:colOff>
      <xdr:row>211</xdr:row>
      <xdr:rowOff>12838</xdr:rowOff>
    </xdr:from>
    <xdr:to>
      <xdr:col>3</xdr:col>
      <xdr:colOff>22362</xdr:colOff>
      <xdr:row>214</xdr:row>
      <xdr:rowOff>181350</xdr:rowOff>
    </xdr:to>
    <xdr:pic>
      <xdr:nvPicPr>
        <xdr:cNvPr id="1131" name="Imagem 1130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78271" y="37025867"/>
          <a:ext cx="727532" cy="740012"/>
        </a:xfrm>
        <a:prstGeom prst="rect">
          <a:avLst/>
        </a:prstGeom>
      </xdr:spPr>
    </xdr:pic>
    <xdr:clientData/>
  </xdr:twoCellAnchor>
  <xdr:twoCellAnchor editAs="oneCell">
    <xdr:from>
      <xdr:col>5</xdr:col>
      <xdr:colOff>286551</xdr:colOff>
      <xdr:row>210</xdr:row>
      <xdr:rowOff>615765</xdr:rowOff>
    </xdr:from>
    <xdr:to>
      <xdr:col>6</xdr:col>
      <xdr:colOff>2358</xdr:colOff>
      <xdr:row>215</xdr:row>
      <xdr:rowOff>35622</xdr:rowOff>
    </xdr:to>
    <xdr:pic>
      <xdr:nvPicPr>
        <xdr:cNvPr id="1132" name="Imagem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72551" y="35208324"/>
          <a:ext cx="811182" cy="809381"/>
        </a:xfrm>
        <a:prstGeom prst="rect">
          <a:avLst/>
        </a:prstGeom>
      </xdr:spPr>
    </xdr:pic>
    <xdr:clientData/>
  </xdr:twoCellAnchor>
  <xdr:twoCellAnchor editAs="oneCell">
    <xdr:from>
      <xdr:col>7</xdr:col>
      <xdr:colOff>274304</xdr:colOff>
      <xdr:row>211</xdr:row>
      <xdr:rowOff>130157</xdr:rowOff>
    </xdr:from>
    <xdr:to>
      <xdr:col>7</xdr:col>
      <xdr:colOff>878334</xdr:colOff>
      <xdr:row>214</xdr:row>
      <xdr:rowOff>163460</xdr:rowOff>
    </xdr:to>
    <xdr:pic>
      <xdr:nvPicPr>
        <xdr:cNvPr id="1133" name="Imagem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622186" y="37871569"/>
          <a:ext cx="604030" cy="604803"/>
        </a:xfrm>
        <a:prstGeom prst="rect">
          <a:avLst/>
        </a:prstGeom>
      </xdr:spPr>
    </xdr:pic>
    <xdr:clientData/>
  </xdr:twoCellAnchor>
  <xdr:twoCellAnchor editAs="oneCell">
    <xdr:from>
      <xdr:col>9</xdr:col>
      <xdr:colOff>306562</xdr:colOff>
      <xdr:row>210</xdr:row>
      <xdr:rowOff>626420</xdr:rowOff>
    </xdr:from>
    <xdr:to>
      <xdr:col>9</xdr:col>
      <xdr:colOff>986117</xdr:colOff>
      <xdr:row>214</xdr:row>
      <xdr:rowOff>187298</xdr:rowOff>
    </xdr:to>
    <xdr:pic>
      <xdr:nvPicPr>
        <xdr:cNvPr id="1134" name="Imagem 113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111209" y="37740302"/>
          <a:ext cx="679555" cy="759907"/>
        </a:xfrm>
        <a:prstGeom prst="rect">
          <a:avLst/>
        </a:prstGeom>
      </xdr:spPr>
    </xdr:pic>
    <xdr:clientData/>
  </xdr:twoCellAnchor>
  <xdr:twoCellAnchor editAs="oneCell">
    <xdr:from>
      <xdr:col>13</xdr:col>
      <xdr:colOff>59713</xdr:colOff>
      <xdr:row>181</xdr:row>
      <xdr:rowOff>85084</xdr:rowOff>
    </xdr:from>
    <xdr:to>
      <xdr:col>14</xdr:col>
      <xdr:colOff>146160</xdr:colOff>
      <xdr:row>185</xdr:row>
      <xdr:rowOff>83139</xdr:rowOff>
    </xdr:to>
    <xdr:pic>
      <xdr:nvPicPr>
        <xdr:cNvPr id="1136" name="Imagem 1135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64978" y="29422084"/>
          <a:ext cx="882064" cy="760055"/>
        </a:xfrm>
        <a:prstGeom prst="rect">
          <a:avLst/>
        </a:prstGeom>
      </xdr:spPr>
    </xdr:pic>
    <xdr:clientData/>
  </xdr:twoCellAnchor>
  <xdr:twoCellAnchor editAs="oneCell">
    <xdr:from>
      <xdr:col>7</xdr:col>
      <xdr:colOff>267263</xdr:colOff>
      <xdr:row>201</xdr:row>
      <xdr:rowOff>156858</xdr:rowOff>
    </xdr:from>
    <xdr:to>
      <xdr:col>7</xdr:col>
      <xdr:colOff>725295</xdr:colOff>
      <xdr:row>205</xdr:row>
      <xdr:rowOff>43861</xdr:rowOff>
    </xdr:to>
    <xdr:pic>
      <xdr:nvPicPr>
        <xdr:cNvPr id="1137" name="Imagem 1136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15145" y="35937240"/>
          <a:ext cx="458032" cy="649003"/>
        </a:xfrm>
        <a:prstGeom prst="rect">
          <a:avLst/>
        </a:prstGeom>
      </xdr:spPr>
    </xdr:pic>
    <xdr:clientData/>
  </xdr:twoCellAnchor>
  <xdr:twoCellAnchor editAs="oneCell">
    <xdr:from>
      <xdr:col>15</xdr:col>
      <xdr:colOff>460511</xdr:colOff>
      <xdr:row>191</xdr:row>
      <xdr:rowOff>53013</xdr:rowOff>
    </xdr:from>
    <xdr:to>
      <xdr:col>16</xdr:col>
      <xdr:colOff>98452</xdr:colOff>
      <xdr:row>195</xdr:row>
      <xdr:rowOff>42742</xdr:rowOff>
    </xdr:to>
    <xdr:pic>
      <xdr:nvPicPr>
        <xdr:cNvPr id="1138" name="Imagem 1137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652261" y="32599938"/>
          <a:ext cx="599966" cy="751729"/>
        </a:xfrm>
        <a:prstGeom prst="rect">
          <a:avLst/>
        </a:prstGeom>
      </xdr:spPr>
    </xdr:pic>
    <xdr:clientData/>
  </xdr:twoCellAnchor>
  <xdr:twoCellAnchor editAs="oneCell">
    <xdr:from>
      <xdr:col>13</xdr:col>
      <xdr:colOff>399169</xdr:colOff>
      <xdr:row>211</xdr:row>
      <xdr:rowOff>5303</xdr:rowOff>
    </xdr:from>
    <xdr:to>
      <xdr:col>14</xdr:col>
      <xdr:colOff>105829</xdr:colOff>
      <xdr:row>214</xdr:row>
      <xdr:rowOff>120059</xdr:rowOff>
    </xdr:to>
    <xdr:pic>
      <xdr:nvPicPr>
        <xdr:cNvPr id="1139" name="Imagem 1138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162169" y="37746715"/>
          <a:ext cx="502278" cy="686256"/>
        </a:xfrm>
        <a:prstGeom prst="rect">
          <a:avLst/>
        </a:prstGeom>
      </xdr:spPr>
    </xdr:pic>
    <xdr:clientData/>
  </xdr:twoCellAnchor>
  <xdr:twoCellAnchor editAs="oneCell">
    <xdr:from>
      <xdr:col>15</xdr:col>
      <xdr:colOff>431188</xdr:colOff>
      <xdr:row>211</xdr:row>
      <xdr:rowOff>94690</xdr:rowOff>
    </xdr:from>
    <xdr:to>
      <xdr:col>16</xdr:col>
      <xdr:colOff>337</xdr:colOff>
      <xdr:row>215</xdr:row>
      <xdr:rowOff>31736</xdr:rowOff>
    </xdr:to>
    <xdr:pic>
      <xdr:nvPicPr>
        <xdr:cNvPr id="1140" name="Imagem 1139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622938" y="36565915"/>
          <a:ext cx="531174" cy="699046"/>
        </a:xfrm>
        <a:prstGeom prst="rect">
          <a:avLst/>
        </a:prstGeom>
      </xdr:spPr>
    </xdr:pic>
    <xdr:clientData/>
  </xdr:twoCellAnchor>
  <xdr:twoCellAnchor editAs="oneCell">
    <xdr:from>
      <xdr:col>2</xdr:col>
      <xdr:colOff>630730</xdr:colOff>
      <xdr:row>221</xdr:row>
      <xdr:rowOff>6759</xdr:rowOff>
    </xdr:from>
    <xdr:to>
      <xdr:col>2</xdr:col>
      <xdr:colOff>1367917</xdr:colOff>
      <xdr:row>224</xdr:row>
      <xdr:rowOff>176253</xdr:rowOff>
    </xdr:to>
    <xdr:pic>
      <xdr:nvPicPr>
        <xdr:cNvPr id="1141" name="Imagem 1140" descr="Scanner - ícones de tecnologia grátis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77" y="37187877"/>
          <a:ext cx="737187" cy="740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454238</xdr:colOff>
      <xdr:row>222</xdr:row>
      <xdr:rowOff>33385</xdr:rowOff>
    </xdr:from>
    <xdr:to>
      <xdr:col>8</xdr:col>
      <xdr:colOff>67235</xdr:colOff>
      <xdr:row>224</xdr:row>
      <xdr:rowOff>153681</xdr:rowOff>
    </xdr:to>
    <xdr:pic>
      <xdr:nvPicPr>
        <xdr:cNvPr id="1142" name="Imagem 1141" descr="Secador de cabelo cabelo - Download Ícones grátis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2120" y="39926326"/>
          <a:ext cx="498262" cy="50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371430</xdr:colOff>
      <xdr:row>221</xdr:row>
      <xdr:rowOff>74839</xdr:rowOff>
    </xdr:from>
    <xdr:to>
      <xdr:col>5</xdr:col>
      <xdr:colOff>1067009</xdr:colOff>
      <xdr:row>224</xdr:row>
      <xdr:rowOff>176784</xdr:rowOff>
    </xdr:to>
    <xdr:pic>
      <xdr:nvPicPr>
        <xdr:cNvPr id="1143" name="Imagem 1142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05" y="37241389"/>
          <a:ext cx="695579" cy="673445"/>
        </a:xfrm>
        <a:prstGeom prst="rect">
          <a:avLst/>
        </a:prstGeom>
      </xdr:spPr>
    </xdr:pic>
    <xdr:clientData/>
  </xdr:twoCellAnchor>
  <xdr:twoCellAnchor editAs="oneCell">
    <xdr:from>
      <xdr:col>9</xdr:col>
      <xdr:colOff>456161</xdr:colOff>
      <xdr:row>221</xdr:row>
      <xdr:rowOff>133350</xdr:rowOff>
    </xdr:from>
    <xdr:to>
      <xdr:col>10</xdr:col>
      <xdr:colOff>35650</xdr:colOff>
      <xdr:row>225</xdr:row>
      <xdr:rowOff>88722</xdr:rowOff>
    </xdr:to>
    <xdr:pic>
      <xdr:nvPicPr>
        <xdr:cNvPr id="1144" name="Imagem 1143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0211" y="38509575"/>
          <a:ext cx="703439" cy="71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422807</xdr:colOff>
      <xdr:row>221</xdr:row>
      <xdr:rowOff>83484</xdr:rowOff>
    </xdr:from>
    <xdr:to>
      <xdr:col>16</xdr:col>
      <xdr:colOff>11824</xdr:colOff>
      <xdr:row>224</xdr:row>
      <xdr:rowOff>72861</xdr:rowOff>
    </xdr:to>
    <xdr:pic>
      <xdr:nvPicPr>
        <xdr:cNvPr id="1146" name="Imagem 1145" descr="Televisão - ícones de transporte grátis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4557" y="38516859"/>
          <a:ext cx="551042" cy="5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563897</xdr:colOff>
      <xdr:row>231</xdr:row>
      <xdr:rowOff>57078</xdr:rowOff>
    </xdr:from>
    <xdr:to>
      <xdr:col>5</xdr:col>
      <xdr:colOff>1012962</xdr:colOff>
      <xdr:row>234</xdr:row>
      <xdr:rowOff>124647</xdr:rowOff>
    </xdr:to>
    <xdr:pic>
      <xdr:nvPicPr>
        <xdr:cNvPr id="1149" name="Imagem 1148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230897" y="40452603"/>
          <a:ext cx="449065" cy="639069"/>
        </a:xfrm>
        <a:prstGeom prst="rect">
          <a:avLst/>
        </a:prstGeom>
      </xdr:spPr>
    </xdr:pic>
    <xdr:clientData/>
  </xdr:twoCellAnchor>
  <xdr:twoCellAnchor editAs="oneCell">
    <xdr:from>
      <xdr:col>7</xdr:col>
      <xdr:colOff>311366</xdr:colOff>
      <xdr:row>231</xdr:row>
      <xdr:rowOff>48245</xdr:rowOff>
    </xdr:from>
    <xdr:to>
      <xdr:col>8</xdr:col>
      <xdr:colOff>137513</xdr:colOff>
      <xdr:row>235</xdr:row>
      <xdr:rowOff>8002</xdr:rowOff>
    </xdr:to>
    <xdr:pic>
      <xdr:nvPicPr>
        <xdr:cNvPr id="1150" name="Imagem 1149" descr="Ventilador - ícones de ferramentas e utensílios grátis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9248" y="51987510"/>
          <a:ext cx="711412" cy="721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373142</xdr:colOff>
      <xdr:row>231</xdr:row>
      <xdr:rowOff>75203</xdr:rowOff>
    </xdr:from>
    <xdr:to>
      <xdr:col>9</xdr:col>
      <xdr:colOff>1018233</xdr:colOff>
      <xdr:row>234</xdr:row>
      <xdr:rowOff>164175</xdr:rowOff>
    </xdr:to>
    <xdr:pic>
      <xdr:nvPicPr>
        <xdr:cNvPr id="1151" name="Imagem 1150" descr="Ventilador - ícones de clima grátis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7789" y="52014468"/>
          <a:ext cx="645091" cy="660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83245</xdr:colOff>
      <xdr:row>231</xdr:row>
      <xdr:rowOff>163736</xdr:rowOff>
    </xdr:from>
    <xdr:to>
      <xdr:col>11</xdr:col>
      <xdr:colOff>638969</xdr:colOff>
      <xdr:row>234</xdr:row>
      <xdr:rowOff>170873</xdr:rowOff>
    </xdr:to>
    <xdr:pic>
      <xdr:nvPicPr>
        <xdr:cNvPr id="1154" name="Imagem 1153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8980" y="39305883"/>
          <a:ext cx="555724" cy="578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112823</xdr:colOff>
      <xdr:row>231</xdr:row>
      <xdr:rowOff>157651</xdr:rowOff>
    </xdr:from>
    <xdr:to>
      <xdr:col>13</xdr:col>
      <xdr:colOff>699592</xdr:colOff>
      <xdr:row>234</xdr:row>
      <xdr:rowOff>189202</xdr:rowOff>
    </xdr:to>
    <xdr:pic>
      <xdr:nvPicPr>
        <xdr:cNvPr id="1155" name="Imagem 1154" descr="Jogando video games - ícones de computador grátis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8088" y="39299798"/>
          <a:ext cx="586769" cy="603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408212</xdr:colOff>
      <xdr:row>150</xdr:row>
      <xdr:rowOff>625934</xdr:rowOff>
    </xdr:from>
    <xdr:to>
      <xdr:col>6</xdr:col>
      <xdr:colOff>110376</xdr:colOff>
      <xdr:row>154</xdr:row>
      <xdr:rowOff>188719</xdr:rowOff>
    </xdr:to>
    <xdr:pic>
      <xdr:nvPicPr>
        <xdr:cNvPr id="1158" name="Imagem 1157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694212" y="23261816"/>
          <a:ext cx="800340" cy="76181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281</xdr:row>
      <xdr:rowOff>0</xdr:rowOff>
    </xdr:from>
    <xdr:to>
      <xdr:col>19</xdr:col>
      <xdr:colOff>76202</xdr:colOff>
      <xdr:row>282</xdr:row>
      <xdr:rowOff>183215</xdr:rowOff>
    </xdr:to>
    <xdr:sp macro="" textlink="">
      <xdr:nvSpPr>
        <xdr:cNvPr id="6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7983200" y="827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23</xdr:col>
      <xdr:colOff>0</xdr:colOff>
      <xdr:row>281</xdr:row>
      <xdr:rowOff>0</xdr:rowOff>
    </xdr:from>
    <xdr:to>
      <xdr:col>16382</xdr:col>
      <xdr:colOff>181535</xdr:colOff>
      <xdr:row>282</xdr:row>
      <xdr:rowOff>183215</xdr:rowOff>
    </xdr:to>
    <xdr:sp macro="" textlink="">
      <xdr:nvSpPr>
        <xdr:cNvPr id="1035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24412575" y="827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386609</xdr:colOff>
      <xdr:row>2</xdr:row>
      <xdr:rowOff>116226</xdr:rowOff>
    </xdr:from>
    <xdr:to>
      <xdr:col>2</xdr:col>
      <xdr:colOff>1059516</xdr:colOff>
      <xdr:row>4</xdr:row>
      <xdr:rowOff>61479</xdr:rowOff>
    </xdr:to>
    <xdr:pic>
      <xdr:nvPicPr>
        <xdr:cNvPr id="10" name="Imagem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059" y="392451"/>
          <a:ext cx="672907" cy="354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269421</xdr:colOff>
      <xdr:row>222</xdr:row>
      <xdr:rowOff>21852</xdr:rowOff>
    </xdr:from>
    <xdr:to>
      <xdr:col>11</xdr:col>
      <xdr:colOff>763792</xdr:colOff>
      <xdr:row>225</xdr:row>
      <xdr:rowOff>14926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279821" y="37378902"/>
          <a:ext cx="494371" cy="564574"/>
        </a:xfrm>
        <a:prstGeom prst="rect">
          <a:avLst/>
        </a:prstGeom>
      </xdr:spPr>
    </xdr:pic>
    <xdr:clientData/>
  </xdr:twoCellAnchor>
  <xdr:twoCellAnchor editAs="oneCell">
    <xdr:from>
      <xdr:col>2</xdr:col>
      <xdr:colOff>716403</xdr:colOff>
      <xdr:row>231</xdr:row>
      <xdr:rowOff>149468</xdr:rowOff>
    </xdr:from>
    <xdr:to>
      <xdr:col>3</xdr:col>
      <xdr:colOff>313766</xdr:colOff>
      <xdr:row>234</xdr:row>
      <xdr:rowOff>183157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276697" y="40423409"/>
          <a:ext cx="1020510" cy="605189"/>
        </a:xfrm>
        <a:prstGeom prst="rect">
          <a:avLst/>
        </a:prstGeom>
      </xdr:spPr>
    </xdr:pic>
    <xdr:clientData/>
  </xdr:twoCellAnchor>
  <xdr:twoCellAnchor editAs="oneCell">
    <xdr:from>
      <xdr:col>2</xdr:col>
      <xdr:colOff>196664</xdr:colOff>
      <xdr:row>107</xdr:row>
      <xdr:rowOff>143815</xdr:rowOff>
    </xdr:from>
    <xdr:to>
      <xdr:col>9</xdr:col>
      <xdr:colOff>670209</xdr:colOff>
      <xdr:row>124</xdr:row>
      <xdr:rowOff>67234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56958" y="17344844"/>
          <a:ext cx="5717898" cy="3789450"/>
        </a:xfrm>
        <a:prstGeom prst="rect">
          <a:avLst/>
        </a:prstGeom>
      </xdr:spPr>
    </xdr:pic>
    <xdr:clientData/>
  </xdr:twoCellAnchor>
  <xdr:twoCellAnchor>
    <xdr:from>
      <xdr:col>2</xdr:col>
      <xdr:colOff>943536</xdr:colOff>
      <xdr:row>105</xdr:row>
      <xdr:rowOff>20732</xdr:rowOff>
    </xdr:from>
    <xdr:to>
      <xdr:col>5</xdr:col>
      <xdr:colOff>981636</xdr:colOff>
      <xdr:row>106</xdr:row>
      <xdr:rowOff>168089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503830" y="16683879"/>
          <a:ext cx="2156012" cy="494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12</xdr:col>
      <xdr:colOff>397810</xdr:colOff>
      <xdr:row>124</xdr:row>
      <xdr:rowOff>150720</xdr:rowOff>
    </xdr:from>
    <xdr:to>
      <xdr:col>15</xdr:col>
      <xdr:colOff>818590</xdr:colOff>
      <xdr:row>125</xdr:row>
      <xdr:rowOff>66676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8645339" y="21217779"/>
          <a:ext cx="2370604" cy="2633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5- Exemplo de rede trifásica</a:t>
          </a:r>
        </a:p>
      </xdr:txBody>
    </xdr:sp>
    <xdr:clientData/>
  </xdr:twoCellAnchor>
  <xdr:twoCellAnchor>
    <xdr:from>
      <xdr:col>3</xdr:col>
      <xdr:colOff>130548</xdr:colOff>
      <xdr:row>124</xdr:row>
      <xdr:rowOff>42582</xdr:rowOff>
    </xdr:from>
    <xdr:to>
      <xdr:col>7</xdr:col>
      <xdr:colOff>353545</xdr:colOff>
      <xdr:row>124</xdr:row>
      <xdr:rowOff>323289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113989" y="21109641"/>
          <a:ext cx="2587438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5</xdr:col>
      <xdr:colOff>885265</xdr:colOff>
      <xdr:row>128</xdr:row>
      <xdr:rowOff>324972</xdr:rowOff>
    </xdr:from>
    <xdr:to>
      <xdr:col>12</xdr:col>
      <xdr:colOff>459441</xdr:colOff>
      <xdr:row>129</xdr:row>
      <xdr:rowOff>246531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563471" y="22781560"/>
          <a:ext cx="5143499" cy="2689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>
    <xdr:from>
      <xdr:col>14</xdr:col>
      <xdr:colOff>133350</xdr:colOff>
      <xdr:row>104</xdr:row>
      <xdr:rowOff>130551</xdr:rowOff>
    </xdr:from>
    <xdr:to>
      <xdr:col>17</xdr:col>
      <xdr:colOff>190500</xdr:colOff>
      <xdr:row>105</xdr:row>
      <xdr:rowOff>224118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9691968" y="16446316"/>
          <a:ext cx="2309532" cy="440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2802</xdr:colOff>
      <xdr:row>105</xdr:row>
      <xdr:rowOff>75641</xdr:rowOff>
    </xdr:from>
    <xdr:to>
      <xdr:col>11</xdr:col>
      <xdr:colOff>627531</xdr:colOff>
      <xdr:row>107</xdr:row>
      <xdr:rowOff>11207</xdr:rowOff>
    </xdr:to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807449" y="16738788"/>
          <a:ext cx="2260788" cy="4734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 editAs="oneCell">
    <xdr:from>
      <xdr:col>9</xdr:col>
      <xdr:colOff>457015</xdr:colOff>
      <xdr:row>107</xdr:row>
      <xdr:rowOff>110378</xdr:rowOff>
    </xdr:from>
    <xdr:to>
      <xdr:col>17</xdr:col>
      <xdr:colOff>444027</xdr:colOff>
      <xdr:row>124</xdr:row>
      <xdr:rowOff>78440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261662" y="17311407"/>
          <a:ext cx="5993365" cy="3834093"/>
        </a:xfrm>
        <a:prstGeom prst="rect">
          <a:avLst/>
        </a:prstGeom>
      </xdr:spPr>
    </xdr:pic>
    <xdr:clientData/>
  </xdr:twoCellAnchor>
  <xdr:twoCellAnchor editAs="oneCell">
    <xdr:from>
      <xdr:col>13</xdr:col>
      <xdr:colOff>503422</xdr:colOff>
      <xdr:row>95</xdr:row>
      <xdr:rowOff>123265</xdr:rowOff>
    </xdr:from>
    <xdr:to>
      <xdr:col>17</xdr:col>
      <xdr:colOff>425821</xdr:colOff>
      <xdr:row>103</xdr:row>
      <xdr:rowOff>336178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266422" y="14040971"/>
          <a:ext cx="2970399" cy="2263588"/>
        </a:xfrm>
        <a:prstGeom prst="rect">
          <a:avLst/>
        </a:prstGeom>
      </xdr:spPr>
    </xdr:pic>
    <xdr:clientData/>
  </xdr:twoCellAnchor>
  <xdr:twoCellAnchor editAs="oneCell">
    <xdr:from>
      <xdr:col>7</xdr:col>
      <xdr:colOff>280149</xdr:colOff>
      <xdr:row>91</xdr:row>
      <xdr:rowOff>84547</xdr:rowOff>
    </xdr:from>
    <xdr:to>
      <xdr:col>13</xdr:col>
      <xdr:colOff>414617</xdr:colOff>
      <xdr:row>105</xdr:row>
      <xdr:rowOff>52778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1F74C65-F4D8-4C6A-8BC3-9FDB1D841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628031" y="12780812"/>
          <a:ext cx="4549586" cy="3935113"/>
        </a:xfrm>
        <a:prstGeom prst="rect">
          <a:avLst/>
        </a:prstGeom>
      </xdr:spPr>
    </xdr:pic>
    <xdr:clientData/>
  </xdr:twoCellAnchor>
  <xdr:twoCellAnchor editAs="oneCell">
    <xdr:from>
      <xdr:col>2</xdr:col>
      <xdr:colOff>71008</xdr:colOff>
      <xdr:row>91</xdr:row>
      <xdr:rowOff>56028</xdr:rowOff>
    </xdr:from>
    <xdr:to>
      <xdr:col>7</xdr:col>
      <xdr:colOff>336178</xdr:colOff>
      <xdr:row>104</xdr:row>
      <xdr:rowOff>270467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790CB672-8F96-FC69-8BC5-CA6F8917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31302" y="12752293"/>
          <a:ext cx="4052758" cy="3833939"/>
        </a:xfrm>
        <a:prstGeom prst="rect">
          <a:avLst/>
        </a:prstGeom>
      </xdr:spPr>
    </xdr:pic>
    <xdr:clientData/>
  </xdr:twoCellAnchor>
  <xdr:twoCellAnchor editAs="oneCell">
    <xdr:from>
      <xdr:col>5</xdr:col>
      <xdr:colOff>873496</xdr:colOff>
      <xdr:row>125</xdr:row>
      <xdr:rowOff>175371</xdr:rowOff>
    </xdr:from>
    <xdr:to>
      <xdr:col>7</xdr:col>
      <xdr:colOff>337453</xdr:colOff>
      <xdr:row>128</xdr:row>
      <xdr:rowOff>200173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BAA0C74E-7427-5E53-5762-AEEBAD2F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551702" y="21589812"/>
          <a:ext cx="1133633" cy="1066949"/>
        </a:xfrm>
        <a:prstGeom prst="rect">
          <a:avLst/>
        </a:prstGeom>
      </xdr:spPr>
    </xdr:pic>
    <xdr:clientData/>
  </xdr:twoCellAnchor>
  <xdr:twoCellAnchor editAs="oneCell">
    <xdr:from>
      <xdr:col>8</xdr:col>
      <xdr:colOff>514909</xdr:colOff>
      <xdr:row>125</xdr:row>
      <xdr:rowOff>141754</xdr:rowOff>
    </xdr:from>
    <xdr:to>
      <xdr:col>9</xdr:col>
      <xdr:colOff>953200</xdr:colOff>
      <xdr:row>128</xdr:row>
      <xdr:rowOff>185609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48FB89A7-36A5-89AB-F048-EBC686D7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748056" y="21556195"/>
          <a:ext cx="1009791" cy="1086002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125</xdr:row>
      <xdr:rowOff>201706</xdr:rowOff>
    </xdr:from>
    <xdr:to>
      <xdr:col>12</xdr:col>
      <xdr:colOff>438843</xdr:colOff>
      <xdr:row>128</xdr:row>
      <xdr:rowOff>197929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8AA37CEE-A462-9753-4D25-4EBF3318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743265" y="21616147"/>
          <a:ext cx="943107" cy="10383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745992</xdr:colOff>
      <xdr:row>25</xdr:row>
      <xdr:rowOff>566677</xdr:rowOff>
    </xdr:from>
    <xdr:ext cx="980516" cy="962389"/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313" y="5152284"/>
          <a:ext cx="980516" cy="962389"/>
        </a:xfrm>
        <a:prstGeom prst="rect">
          <a:avLst/>
        </a:prstGeom>
      </xdr:spPr>
    </xdr:pic>
    <xdr:clientData/>
  </xdr:oneCellAnchor>
  <xdr:oneCellAnchor>
    <xdr:from>
      <xdr:col>7</xdr:col>
      <xdr:colOff>825292</xdr:colOff>
      <xdr:row>16</xdr:row>
      <xdr:rowOff>13735</xdr:rowOff>
    </xdr:from>
    <xdr:ext cx="727099" cy="724537"/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7613" y="3415521"/>
          <a:ext cx="727099" cy="724537"/>
        </a:xfrm>
        <a:prstGeom prst="rect">
          <a:avLst/>
        </a:prstGeom>
      </xdr:spPr>
    </xdr:pic>
    <xdr:clientData/>
  </xdr:oneCellAnchor>
  <xdr:oneCellAnchor>
    <xdr:from>
      <xdr:col>5</xdr:col>
      <xdr:colOff>507392</xdr:colOff>
      <xdr:row>56</xdr:row>
      <xdr:rowOff>31654</xdr:rowOff>
    </xdr:from>
    <xdr:ext cx="731660" cy="726500"/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713" y="10672440"/>
          <a:ext cx="731660" cy="726500"/>
        </a:xfrm>
        <a:prstGeom prst="rect">
          <a:avLst/>
        </a:prstGeom>
      </xdr:spPr>
    </xdr:pic>
    <xdr:clientData/>
  </xdr:oneCellAnchor>
  <xdr:oneCellAnchor>
    <xdr:from>
      <xdr:col>13</xdr:col>
      <xdr:colOff>764408</xdr:colOff>
      <xdr:row>15</xdr:row>
      <xdr:rowOff>611520</xdr:rowOff>
    </xdr:from>
    <xdr:ext cx="783155" cy="774220"/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1729" y="3387377"/>
          <a:ext cx="783155" cy="774220"/>
        </a:xfrm>
        <a:prstGeom prst="rect">
          <a:avLst/>
        </a:prstGeom>
      </xdr:spPr>
    </xdr:pic>
    <xdr:clientData/>
  </xdr:oneCellAnchor>
  <xdr:oneCellAnchor>
    <xdr:from>
      <xdr:col>13</xdr:col>
      <xdr:colOff>854260</xdr:colOff>
      <xdr:row>26</xdr:row>
      <xdr:rowOff>32455</xdr:rowOff>
    </xdr:from>
    <xdr:ext cx="693751" cy="696030"/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581" y="5243991"/>
          <a:ext cx="693751" cy="696030"/>
        </a:xfrm>
        <a:prstGeom prst="rect">
          <a:avLst/>
        </a:prstGeom>
      </xdr:spPr>
    </xdr:pic>
    <xdr:clientData/>
  </xdr:oneCellAnchor>
  <xdr:oneCellAnchor>
    <xdr:from>
      <xdr:col>11</xdr:col>
      <xdr:colOff>539417</xdr:colOff>
      <xdr:row>75</xdr:row>
      <xdr:rowOff>520644</xdr:rowOff>
    </xdr:from>
    <xdr:ext cx="792284" cy="835266"/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1738" y="14155001"/>
          <a:ext cx="792284" cy="835266"/>
        </a:xfrm>
        <a:prstGeom prst="rect">
          <a:avLst/>
        </a:prstGeom>
      </xdr:spPr>
    </xdr:pic>
    <xdr:clientData/>
  </xdr:oneCellAnchor>
  <xdr:oneCellAnchor>
    <xdr:from>
      <xdr:col>11</xdr:col>
      <xdr:colOff>476710</xdr:colOff>
      <xdr:row>55</xdr:row>
      <xdr:rowOff>532858</xdr:rowOff>
    </xdr:from>
    <xdr:ext cx="965646" cy="1007949"/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7246" y="10044251"/>
          <a:ext cx="965646" cy="1007949"/>
        </a:xfrm>
        <a:prstGeom prst="rect">
          <a:avLst/>
        </a:prstGeom>
      </xdr:spPr>
    </xdr:pic>
    <xdr:clientData/>
  </xdr:oneCellAnchor>
  <xdr:oneCellAnchor>
    <xdr:from>
      <xdr:col>13</xdr:col>
      <xdr:colOff>875193</xdr:colOff>
      <xdr:row>5</xdr:row>
      <xdr:rowOff>566576</xdr:rowOff>
    </xdr:from>
    <xdr:ext cx="878758" cy="868744"/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2514" y="1532683"/>
          <a:ext cx="878758" cy="868744"/>
        </a:xfrm>
        <a:prstGeom prst="rect">
          <a:avLst/>
        </a:prstGeom>
      </xdr:spPr>
    </xdr:pic>
    <xdr:clientData/>
  </xdr:oneCellAnchor>
  <xdr:oneCellAnchor>
    <xdr:from>
      <xdr:col>5</xdr:col>
      <xdr:colOff>764603</xdr:colOff>
      <xdr:row>25</xdr:row>
      <xdr:rowOff>563548</xdr:rowOff>
    </xdr:from>
    <xdr:ext cx="860313" cy="836758"/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924" y="5149155"/>
          <a:ext cx="860313" cy="836758"/>
        </a:xfrm>
        <a:prstGeom prst="rect">
          <a:avLst/>
        </a:prstGeom>
      </xdr:spPr>
    </xdr:pic>
    <xdr:clientData/>
  </xdr:oneCellAnchor>
  <xdr:oneCellAnchor>
    <xdr:from>
      <xdr:col>15</xdr:col>
      <xdr:colOff>943268</xdr:colOff>
      <xdr:row>46</xdr:row>
      <xdr:rowOff>154183</xdr:rowOff>
    </xdr:from>
    <xdr:ext cx="621554" cy="615473"/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589" y="8985219"/>
          <a:ext cx="621554" cy="615473"/>
        </a:xfrm>
        <a:prstGeom prst="rect">
          <a:avLst/>
        </a:prstGeom>
      </xdr:spPr>
    </xdr:pic>
    <xdr:clientData/>
  </xdr:oneCellAnchor>
  <xdr:oneCellAnchor>
    <xdr:from>
      <xdr:col>13</xdr:col>
      <xdr:colOff>565130</xdr:colOff>
      <xdr:row>35</xdr:row>
      <xdr:rowOff>491200</xdr:rowOff>
    </xdr:from>
    <xdr:ext cx="931656" cy="939740"/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2451" y="6886557"/>
          <a:ext cx="931656" cy="939740"/>
        </a:xfrm>
        <a:prstGeom prst="rect">
          <a:avLst/>
        </a:prstGeom>
      </xdr:spPr>
    </xdr:pic>
    <xdr:clientData/>
  </xdr:oneCellAnchor>
  <xdr:oneCellAnchor>
    <xdr:from>
      <xdr:col>5</xdr:col>
      <xdr:colOff>484610</xdr:colOff>
      <xdr:row>46</xdr:row>
      <xdr:rowOff>64370</xdr:rowOff>
    </xdr:from>
    <xdr:ext cx="841448" cy="815298"/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931" y="8895406"/>
          <a:ext cx="841448" cy="815298"/>
        </a:xfrm>
        <a:prstGeom prst="rect">
          <a:avLst/>
        </a:prstGeom>
      </xdr:spPr>
    </xdr:pic>
    <xdr:clientData/>
  </xdr:oneCellAnchor>
  <xdr:oneCellAnchor>
    <xdr:from>
      <xdr:col>13</xdr:col>
      <xdr:colOff>419180</xdr:colOff>
      <xdr:row>56</xdr:row>
      <xdr:rowOff>55228</xdr:rowOff>
    </xdr:from>
    <xdr:ext cx="676608" cy="679621"/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6501" y="10696014"/>
          <a:ext cx="676608" cy="679621"/>
        </a:xfrm>
        <a:prstGeom prst="rect">
          <a:avLst/>
        </a:prstGeom>
      </xdr:spPr>
    </xdr:pic>
    <xdr:clientData/>
  </xdr:oneCellAnchor>
  <xdr:oneCellAnchor>
    <xdr:from>
      <xdr:col>5</xdr:col>
      <xdr:colOff>705532</xdr:colOff>
      <xdr:row>36</xdr:row>
      <xdr:rowOff>37876</xdr:rowOff>
    </xdr:from>
    <xdr:ext cx="769642" cy="755334"/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853" y="7059162"/>
          <a:ext cx="769642" cy="755334"/>
        </a:xfrm>
        <a:prstGeom prst="rect">
          <a:avLst/>
        </a:prstGeom>
      </xdr:spPr>
    </xdr:pic>
    <xdr:clientData/>
  </xdr:oneCellAnchor>
  <xdr:oneCellAnchor>
    <xdr:from>
      <xdr:col>13</xdr:col>
      <xdr:colOff>873941</xdr:colOff>
      <xdr:row>86</xdr:row>
      <xdr:rowOff>140745</xdr:rowOff>
    </xdr:from>
    <xdr:ext cx="975029" cy="661101"/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991" y="69892320"/>
          <a:ext cx="975029" cy="661101"/>
        </a:xfrm>
        <a:prstGeom prst="rect">
          <a:avLst/>
        </a:prstGeom>
      </xdr:spPr>
    </xdr:pic>
    <xdr:clientData/>
  </xdr:oneCellAnchor>
  <xdr:oneCellAnchor>
    <xdr:from>
      <xdr:col>2</xdr:col>
      <xdr:colOff>875978</xdr:colOff>
      <xdr:row>46</xdr:row>
      <xdr:rowOff>92471</xdr:rowOff>
    </xdr:from>
    <xdr:ext cx="610389" cy="673617"/>
    <xdr:pic>
      <xdr:nvPicPr>
        <xdr:cNvPr id="155" name="Imagem 154" descr="53 Ilustrações de Freezer Vertical - Getty Images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299" y="8923507"/>
          <a:ext cx="610389" cy="673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643377</xdr:colOff>
      <xdr:row>6</xdr:row>
      <xdr:rowOff>39626</xdr:rowOff>
    </xdr:from>
    <xdr:ext cx="864237" cy="847486"/>
    <xdr:pic>
      <xdr:nvPicPr>
        <xdr:cNvPr id="156" name="Imagem 155" descr="Aquecedor de água - ícones de eletrônicos grátis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698" y="1631662"/>
          <a:ext cx="864237" cy="84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841244</xdr:colOff>
      <xdr:row>6</xdr:row>
      <xdr:rowOff>46509</xdr:rowOff>
    </xdr:from>
    <xdr:ext cx="694764" cy="692517"/>
    <xdr:pic>
      <xdr:nvPicPr>
        <xdr:cNvPr id="157" name="Imagem 156" descr="Aquecedor de água - ícones de tecnologia grátis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65" y="1638545"/>
          <a:ext cx="694764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720451</xdr:colOff>
      <xdr:row>16</xdr:row>
      <xdr:rowOff>138542</xdr:rowOff>
    </xdr:from>
    <xdr:ext cx="544213" cy="542629"/>
    <xdr:pic>
      <xdr:nvPicPr>
        <xdr:cNvPr id="158" name="Imagem 157" descr="Cafeteira - ícones de comida grátis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772" y="3540328"/>
          <a:ext cx="544213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697818</xdr:colOff>
      <xdr:row>5</xdr:row>
      <xdr:rowOff>527630</xdr:rowOff>
    </xdr:from>
    <xdr:ext cx="958251" cy="927727"/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930139" y="1493737"/>
          <a:ext cx="958251" cy="927727"/>
        </a:xfrm>
        <a:prstGeom prst="rect">
          <a:avLst/>
        </a:prstGeom>
      </xdr:spPr>
    </xdr:pic>
    <xdr:clientData/>
  </xdr:oneCellAnchor>
  <xdr:oneCellAnchor>
    <xdr:from>
      <xdr:col>7</xdr:col>
      <xdr:colOff>925285</xdr:colOff>
      <xdr:row>25</xdr:row>
      <xdr:rowOff>540677</xdr:rowOff>
    </xdr:from>
    <xdr:ext cx="888467" cy="877108"/>
    <xdr:pic>
      <xdr:nvPicPr>
        <xdr:cNvPr id="160" name="Imagem 159" descr="Ebulidor Fervedor Aquecedor Elétrico Grande Inox 2000W 110V - Casa &amp; Vídeo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7606" y="5126284"/>
          <a:ext cx="888467" cy="87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762002</xdr:colOff>
      <xdr:row>26</xdr:row>
      <xdr:rowOff>106456</xdr:rowOff>
    </xdr:from>
    <xdr:ext cx="470620" cy="580544"/>
    <xdr:pic>
      <xdr:nvPicPr>
        <xdr:cNvPr id="161" name="Imagem 160" descr="ENCERADEIRA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9323" y="5317992"/>
          <a:ext cx="470620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792563</xdr:colOff>
      <xdr:row>26</xdr:row>
      <xdr:rowOff>35668</xdr:rowOff>
    </xdr:from>
    <xdr:ext cx="799474" cy="796223"/>
    <xdr:pic>
      <xdr:nvPicPr>
        <xdr:cNvPr id="162" name="Imagem 161" descr="Espremedor de frutas cítricas - ícones de comida e restaurante grátis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884" y="5247204"/>
          <a:ext cx="799474" cy="79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874861</xdr:colOff>
      <xdr:row>36</xdr:row>
      <xdr:rowOff>9660</xdr:rowOff>
    </xdr:from>
    <xdr:ext cx="906875" cy="895971"/>
    <xdr:pic>
      <xdr:nvPicPr>
        <xdr:cNvPr id="163" name="Imagem 162" descr="Fogão de 6 bocas., - Detalhes do Bloco DWG | CADblocos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9636" y="59969535"/>
          <a:ext cx="906875" cy="89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713974</xdr:colOff>
      <xdr:row>35</xdr:row>
      <xdr:rowOff>598714</xdr:rowOff>
    </xdr:from>
    <xdr:ext cx="768640" cy="764802"/>
    <xdr:pic>
      <xdr:nvPicPr>
        <xdr:cNvPr id="164" name="Imagem 163" descr="Fogão de 4 bocas., Cozinhas - Detalhes do Bloco DWG | CADblocos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6295" y="6994071"/>
          <a:ext cx="768640" cy="76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713175</xdr:colOff>
      <xdr:row>35</xdr:row>
      <xdr:rowOff>613898</xdr:rowOff>
    </xdr:from>
    <xdr:ext cx="722780" cy="717920"/>
    <xdr:pic>
      <xdr:nvPicPr>
        <xdr:cNvPr id="165" name="Imagem 164" descr="ícone de forno elétrico, estilo simples 15098907 Vetor no Vecteezy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5496" y="7009255"/>
          <a:ext cx="722780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930889</xdr:colOff>
      <xdr:row>6</xdr:row>
      <xdr:rowOff>83242</xdr:rowOff>
    </xdr:from>
    <xdr:ext cx="694765" cy="692517"/>
    <xdr:pic>
      <xdr:nvPicPr>
        <xdr:cNvPr id="166" name="Imagem 165" descr="Aquecedor de água - ícones de tecnologia grátis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210" y="1675278"/>
          <a:ext cx="694765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811947</xdr:colOff>
      <xdr:row>6</xdr:row>
      <xdr:rowOff>40421</xdr:rowOff>
    </xdr:from>
    <xdr:ext cx="694763" cy="692517"/>
    <xdr:pic>
      <xdr:nvPicPr>
        <xdr:cNvPr id="167" name="Imagem 166" descr="Aquecedor de água - ícones de tecnologia grátis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268" y="1632457"/>
          <a:ext cx="694763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792998</xdr:colOff>
      <xdr:row>15</xdr:row>
      <xdr:rowOff>599581</xdr:rowOff>
    </xdr:from>
    <xdr:ext cx="770222" cy="771263"/>
    <xdr:pic>
      <xdr:nvPicPr>
        <xdr:cNvPr id="168" name="Imagem 167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319" y="3375438"/>
          <a:ext cx="770222" cy="771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852376</xdr:colOff>
      <xdr:row>6</xdr:row>
      <xdr:rowOff>47464</xdr:rowOff>
    </xdr:from>
    <xdr:ext cx="698040" cy="688737"/>
    <xdr:pic>
      <xdr:nvPicPr>
        <xdr:cNvPr id="169" name="Imagem 168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4697" y="1639500"/>
          <a:ext cx="698040" cy="68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495460</xdr:colOff>
      <xdr:row>15</xdr:row>
      <xdr:rowOff>592844</xdr:rowOff>
    </xdr:from>
    <xdr:ext cx="1172615" cy="856421"/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727781" y="3368701"/>
          <a:ext cx="1172615" cy="856421"/>
        </a:xfrm>
        <a:prstGeom prst="rect">
          <a:avLst/>
        </a:prstGeom>
      </xdr:spPr>
    </xdr:pic>
    <xdr:clientData/>
  </xdr:oneCellAnchor>
  <xdr:oneCellAnchor>
    <xdr:from>
      <xdr:col>15</xdr:col>
      <xdr:colOff>899819</xdr:colOff>
      <xdr:row>16</xdr:row>
      <xdr:rowOff>7685</xdr:rowOff>
    </xdr:from>
    <xdr:ext cx="745846" cy="732339"/>
    <xdr:pic>
      <xdr:nvPicPr>
        <xdr:cNvPr id="171" name="Imagem 170" descr="Chuveiro - ícones de ferramentas e utensílios grátis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2140" y="3409471"/>
          <a:ext cx="745846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716592</xdr:colOff>
      <xdr:row>26</xdr:row>
      <xdr:rowOff>16455</xdr:rowOff>
    </xdr:from>
    <xdr:ext cx="727365" cy="741056"/>
    <xdr:pic>
      <xdr:nvPicPr>
        <xdr:cNvPr id="172" name="Imagem 171" descr="Chuveiro - ícones de móveis e casa grátis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913" y="5227991"/>
          <a:ext cx="727365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914078</xdr:colOff>
      <xdr:row>36</xdr:row>
      <xdr:rowOff>57276</xdr:rowOff>
    </xdr:from>
    <xdr:ext cx="786815" cy="792531"/>
    <xdr:pic>
      <xdr:nvPicPr>
        <xdr:cNvPr id="173" name="Imagem 172" descr="Ferro - ícones de ferramentas e utensílios grátis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6399" y="7078562"/>
          <a:ext cx="786815" cy="79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759599</xdr:colOff>
      <xdr:row>36</xdr:row>
      <xdr:rowOff>58211</xdr:rowOff>
    </xdr:from>
    <xdr:ext cx="778009" cy="769096"/>
    <xdr:pic>
      <xdr:nvPicPr>
        <xdr:cNvPr id="174" name="Imagem 173" descr="Fogão de 6 bocas., - Detalhes do Bloco DWG | CADblocos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920" y="7079497"/>
          <a:ext cx="778009" cy="7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695011</xdr:colOff>
      <xdr:row>46</xdr:row>
      <xdr:rowOff>112617</xdr:rowOff>
    </xdr:from>
    <xdr:ext cx="735163" cy="646940"/>
    <xdr:pic>
      <xdr:nvPicPr>
        <xdr:cNvPr id="175" name="Imagem 174" descr="Freezer Vector Icon Design Illustration 7600755 Vector Art at Vecteezy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7332" y="8943653"/>
          <a:ext cx="735163" cy="646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801222</xdr:colOff>
      <xdr:row>46</xdr:row>
      <xdr:rowOff>25449</xdr:rowOff>
    </xdr:from>
    <xdr:ext cx="831592" cy="836204"/>
    <xdr:pic>
      <xdr:nvPicPr>
        <xdr:cNvPr id="176" name="Imagem 175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3543" y="8856485"/>
          <a:ext cx="831592" cy="836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713978</xdr:colOff>
      <xdr:row>46</xdr:row>
      <xdr:rowOff>37278</xdr:rowOff>
    </xdr:from>
    <xdr:ext cx="850844" cy="860794"/>
    <xdr:pic>
      <xdr:nvPicPr>
        <xdr:cNvPr id="177" name="Imagem 176" descr="Vetor de ícone de geladeira | Vetor Premium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9514" y="8364849"/>
          <a:ext cx="850844" cy="86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658743</xdr:colOff>
      <xdr:row>55</xdr:row>
      <xdr:rowOff>560273</xdr:rowOff>
    </xdr:from>
    <xdr:ext cx="878863" cy="884414"/>
    <xdr:pic>
      <xdr:nvPicPr>
        <xdr:cNvPr id="178" name="Imagem 177" descr="ícone de impressora a laser moderna, estilo simples 14428245 Vetor no  Vecteezy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207" y="10071666"/>
          <a:ext cx="878863" cy="884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480252</xdr:colOff>
      <xdr:row>56</xdr:row>
      <xdr:rowOff>48811</xdr:rowOff>
    </xdr:from>
    <xdr:ext cx="646739" cy="636320"/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902573" y="10689597"/>
          <a:ext cx="646739" cy="636320"/>
        </a:xfrm>
        <a:prstGeom prst="rect">
          <a:avLst/>
        </a:prstGeom>
      </xdr:spPr>
    </xdr:pic>
    <xdr:clientData/>
  </xdr:oneCellAnchor>
  <xdr:oneCellAnchor>
    <xdr:from>
      <xdr:col>9</xdr:col>
      <xdr:colOff>472247</xdr:colOff>
      <xdr:row>55</xdr:row>
      <xdr:rowOff>611301</xdr:rowOff>
    </xdr:from>
    <xdr:ext cx="778009" cy="765474"/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799568" y="10626158"/>
          <a:ext cx="778009" cy="765474"/>
        </a:xfrm>
        <a:prstGeom prst="rect">
          <a:avLst/>
        </a:prstGeom>
      </xdr:spPr>
    </xdr:pic>
    <xdr:clientData/>
  </xdr:oneCellAnchor>
  <xdr:oneCellAnchor>
    <xdr:from>
      <xdr:col>2</xdr:col>
      <xdr:colOff>771715</xdr:colOff>
      <xdr:row>65</xdr:row>
      <xdr:rowOff>572107</xdr:rowOff>
    </xdr:from>
    <xdr:ext cx="761889" cy="789248"/>
    <xdr:pic>
      <xdr:nvPicPr>
        <xdr:cNvPr id="181" name="Imagem 180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036" y="12396714"/>
          <a:ext cx="761889" cy="78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521073</xdr:colOff>
      <xdr:row>66</xdr:row>
      <xdr:rowOff>52828</xdr:rowOff>
    </xdr:from>
    <xdr:ext cx="772457" cy="709172"/>
    <xdr:pic>
      <xdr:nvPicPr>
        <xdr:cNvPr id="182" name="Imagem 181" descr="Lava-louças - ícones de móveis e casa grátis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394" y="12503364"/>
          <a:ext cx="772457" cy="70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620247</xdr:colOff>
      <xdr:row>65</xdr:row>
      <xdr:rowOff>582998</xdr:rowOff>
    </xdr:from>
    <xdr:ext cx="849324" cy="883133"/>
    <xdr:pic>
      <xdr:nvPicPr>
        <xdr:cNvPr id="183" name="Imagem 182" descr="Xerox - ícones de pessoas grátis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0783" y="11904141"/>
          <a:ext cx="849324" cy="883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462483</xdr:colOff>
      <xdr:row>65</xdr:row>
      <xdr:rowOff>569823</xdr:rowOff>
    </xdr:from>
    <xdr:ext cx="869416" cy="892464"/>
    <xdr:pic>
      <xdr:nvPicPr>
        <xdr:cNvPr id="184" name="Imagem 183" descr="Teacher photocopying text material for class - Free education icons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804" y="12394430"/>
          <a:ext cx="869416" cy="89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688762</xdr:colOff>
      <xdr:row>65</xdr:row>
      <xdr:rowOff>613651</xdr:rowOff>
    </xdr:from>
    <xdr:ext cx="794415" cy="813497"/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298" y="11934794"/>
          <a:ext cx="794415" cy="813497"/>
        </a:xfrm>
        <a:prstGeom prst="rect">
          <a:avLst/>
        </a:prstGeom>
      </xdr:spPr>
    </xdr:pic>
    <xdr:clientData/>
  </xdr:oneCellAnchor>
  <xdr:oneCellAnchor>
    <xdr:from>
      <xdr:col>15</xdr:col>
      <xdr:colOff>801222</xdr:colOff>
      <xdr:row>65</xdr:row>
      <xdr:rowOff>530524</xdr:rowOff>
    </xdr:from>
    <xdr:ext cx="886064" cy="914067"/>
    <xdr:pic>
      <xdr:nvPicPr>
        <xdr:cNvPr id="186" name="Imagem 185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5043" y="11851667"/>
          <a:ext cx="886064" cy="91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651543</xdr:colOff>
      <xdr:row>75</xdr:row>
      <xdr:rowOff>520714</xdr:rowOff>
    </xdr:from>
    <xdr:ext cx="890007" cy="906089"/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63864" y="14155071"/>
          <a:ext cx="890007" cy="906089"/>
        </a:xfrm>
        <a:prstGeom prst="rect">
          <a:avLst/>
        </a:prstGeom>
      </xdr:spPr>
    </xdr:pic>
    <xdr:clientData/>
  </xdr:oneCellAnchor>
  <xdr:oneCellAnchor>
    <xdr:from>
      <xdr:col>5</xdr:col>
      <xdr:colOff>675555</xdr:colOff>
      <xdr:row>76</xdr:row>
      <xdr:rowOff>13605</xdr:rowOff>
    </xdr:from>
    <xdr:ext cx="774977" cy="766401"/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192876" y="14273891"/>
          <a:ext cx="774977" cy="766401"/>
        </a:xfrm>
        <a:prstGeom prst="rect">
          <a:avLst/>
        </a:prstGeom>
      </xdr:spPr>
    </xdr:pic>
    <xdr:clientData/>
  </xdr:oneCellAnchor>
  <xdr:oneCellAnchor>
    <xdr:from>
      <xdr:col>7</xdr:col>
      <xdr:colOff>529077</xdr:colOff>
      <xdr:row>75</xdr:row>
      <xdr:rowOff>566798</xdr:rowOff>
    </xdr:from>
    <xdr:ext cx="854916" cy="858926"/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51398" y="14201155"/>
          <a:ext cx="854916" cy="858926"/>
        </a:xfrm>
        <a:prstGeom prst="rect">
          <a:avLst/>
        </a:prstGeom>
      </xdr:spPr>
    </xdr:pic>
    <xdr:clientData/>
  </xdr:oneCellAnchor>
  <xdr:oneCellAnchor>
    <xdr:from>
      <xdr:col>9</xdr:col>
      <xdr:colOff>447437</xdr:colOff>
      <xdr:row>75</xdr:row>
      <xdr:rowOff>618814</xdr:rowOff>
    </xdr:from>
    <xdr:ext cx="738499" cy="814738"/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774758" y="14253171"/>
          <a:ext cx="738499" cy="814738"/>
        </a:xfrm>
        <a:prstGeom prst="rect">
          <a:avLst/>
        </a:prstGeom>
      </xdr:spPr>
    </xdr:pic>
    <xdr:clientData/>
  </xdr:oneCellAnchor>
  <xdr:oneCellAnchor>
    <xdr:from>
      <xdr:col>13</xdr:col>
      <xdr:colOff>706773</xdr:colOff>
      <xdr:row>45</xdr:row>
      <xdr:rowOff>530678</xdr:rowOff>
    </xdr:from>
    <xdr:ext cx="1065668" cy="908372"/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252309" y="8232321"/>
          <a:ext cx="1065668" cy="908372"/>
        </a:xfrm>
        <a:prstGeom prst="rect">
          <a:avLst/>
        </a:prstGeom>
      </xdr:spPr>
    </xdr:pic>
    <xdr:clientData/>
  </xdr:oneCellAnchor>
  <xdr:oneCellAnchor>
    <xdr:from>
      <xdr:col>7</xdr:col>
      <xdr:colOff>715577</xdr:colOff>
      <xdr:row>65</xdr:row>
      <xdr:rowOff>622727</xdr:rowOff>
    </xdr:from>
    <xdr:ext cx="555222" cy="794655"/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37898" y="12447334"/>
          <a:ext cx="555222" cy="794655"/>
        </a:xfrm>
        <a:prstGeom prst="rect">
          <a:avLst/>
        </a:prstGeom>
      </xdr:spPr>
    </xdr:pic>
    <xdr:clientData/>
  </xdr:oneCellAnchor>
  <xdr:oneCellAnchor>
    <xdr:from>
      <xdr:col>15</xdr:col>
      <xdr:colOff>597914</xdr:colOff>
      <xdr:row>55</xdr:row>
      <xdr:rowOff>607317</xdr:rowOff>
    </xdr:from>
    <xdr:ext cx="685961" cy="849447"/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640235" y="10622174"/>
          <a:ext cx="685961" cy="849447"/>
        </a:xfrm>
        <a:prstGeom prst="rect">
          <a:avLst/>
        </a:prstGeom>
      </xdr:spPr>
    </xdr:pic>
    <xdr:clientData/>
  </xdr:oneCellAnchor>
  <xdr:oneCellAnchor>
    <xdr:from>
      <xdr:col>13</xdr:col>
      <xdr:colOff>651542</xdr:colOff>
      <xdr:row>75</xdr:row>
      <xdr:rowOff>536450</xdr:rowOff>
    </xdr:from>
    <xdr:ext cx="623005" cy="840269"/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88863" y="14170807"/>
          <a:ext cx="623005" cy="840269"/>
        </a:xfrm>
        <a:prstGeom prst="rect">
          <a:avLst/>
        </a:prstGeom>
      </xdr:spPr>
    </xdr:pic>
    <xdr:clientData/>
  </xdr:oneCellAnchor>
  <xdr:oneCellAnchor>
    <xdr:from>
      <xdr:col>15</xdr:col>
      <xdr:colOff>425825</xdr:colOff>
      <xdr:row>75</xdr:row>
      <xdr:rowOff>550689</xdr:rowOff>
    </xdr:from>
    <xdr:ext cx="657587" cy="855929"/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2468146" y="14185046"/>
          <a:ext cx="657587" cy="855929"/>
        </a:xfrm>
        <a:prstGeom prst="rect">
          <a:avLst/>
        </a:prstGeom>
      </xdr:spPr>
    </xdr:pic>
    <xdr:clientData/>
  </xdr:oneCellAnchor>
  <xdr:oneCellAnchor>
    <xdr:from>
      <xdr:col>2</xdr:col>
      <xdr:colOff>645138</xdr:colOff>
      <xdr:row>85</xdr:row>
      <xdr:rowOff>430959</xdr:rowOff>
    </xdr:from>
    <xdr:ext cx="889903" cy="903504"/>
    <xdr:pic>
      <xdr:nvPicPr>
        <xdr:cNvPr id="196" name="Imagem 195" descr="Scanner - ícones de tecnologia grátis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459" y="15875066"/>
          <a:ext cx="889903" cy="903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769204</xdr:colOff>
      <xdr:row>86</xdr:row>
      <xdr:rowOff>129584</xdr:rowOff>
    </xdr:from>
    <xdr:ext cx="562505" cy="570785"/>
    <xdr:pic>
      <xdr:nvPicPr>
        <xdr:cNvPr id="197" name="Imagem 196" descr="Secador de cabelo cabelo - Download Ícones grátis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525" y="16199620"/>
          <a:ext cx="562505" cy="570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712009</xdr:colOff>
      <xdr:row>85</xdr:row>
      <xdr:rowOff>547883</xdr:rowOff>
    </xdr:from>
    <xdr:ext cx="885046" cy="846741"/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330" y="15991990"/>
          <a:ext cx="885046" cy="846741"/>
        </a:xfrm>
        <a:prstGeom prst="rect">
          <a:avLst/>
        </a:prstGeom>
      </xdr:spPr>
    </xdr:pic>
    <xdr:clientData/>
  </xdr:oneCellAnchor>
  <xdr:oneCellAnchor>
    <xdr:from>
      <xdr:col>9</xdr:col>
      <xdr:colOff>676357</xdr:colOff>
      <xdr:row>85</xdr:row>
      <xdr:rowOff>519258</xdr:rowOff>
    </xdr:from>
    <xdr:ext cx="970108" cy="979931"/>
    <xdr:pic>
      <xdr:nvPicPr>
        <xdr:cNvPr id="199" name="Imagem 198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3678" y="15963365"/>
          <a:ext cx="970108" cy="979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694766</xdr:colOff>
      <xdr:row>95</xdr:row>
      <xdr:rowOff>542006</xdr:rowOff>
    </xdr:from>
    <xdr:ext cx="565095" cy="790156"/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212087" y="17795863"/>
          <a:ext cx="565095" cy="790156"/>
        </a:xfrm>
        <a:prstGeom prst="rect">
          <a:avLst/>
        </a:prstGeom>
      </xdr:spPr>
    </xdr:pic>
    <xdr:clientData/>
  </xdr:oneCellAnchor>
  <xdr:oneCellAnchor>
    <xdr:from>
      <xdr:col>7</xdr:col>
      <xdr:colOff>453039</xdr:colOff>
      <xdr:row>95</xdr:row>
      <xdr:rowOff>597915</xdr:rowOff>
    </xdr:from>
    <xdr:ext cx="826618" cy="842041"/>
    <xdr:pic>
      <xdr:nvPicPr>
        <xdr:cNvPr id="204" name="Imagem 203" descr="Ventilador - ícones de ferramentas e utensílios grátis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360" y="17851772"/>
          <a:ext cx="826618" cy="84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626075</xdr:colOff>
      <xdr:row>96</xdr:row>
      <xdr:rowOff>106457</xdr:rowOff>
    </xdr:from>
    <xdr:ext cx="675348" cy="683646"/>
    <xdr:pic>
      <xdr:nvPicPr>
        <xdr:cNvPr id="205" name="Imagem 204" descr="Ventilador - ícones de clima grátis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396" y="17986243"/>
          <a:ext cx="675348" cy="68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773061</xdr:colOff>
      <xdr:row>96</xdr:row>
      <xdr:rowOff>128868</xdr:rowOff>
    </xdr:from>
    <xdr:ext cx="536704" cy="549472"/>
    <xdr:pic>
      <xdr:nvPicPr>
        <xdr:cNvPr id="206" name="Imagem 205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5382" y="18008654"/>
          <a:ext cx="536704" cy="549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721542</xdr:colOff>
      <xdr:row>96</xdr:row>
      <xdr:rowOff>117000</xdr:rowOff>
    </xdr:from>
    <xdr:ext cx="661584" cy="671717"/>
    <xdr:pic>
      <xdr:nvPicPr>
        <xdr:cNvPr id="207" name="Imagem 206" descr="Jogando video games - ícones de computador grátis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863" y="17996786"/>
          <a:ext cx="661584" cy="671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709170</xdr:colOff>
      <xdr:row>15</xdr:row>
      <xdr:rowOff>576308</xdr:rowOff>
    </xdr:from>
    <xdr:ext cx="802022" cy="761817"/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226491" y="3352165"/>
          <a:ext cx="802022" cy="761817"/>
        </a:xfrm>
        <a:prstGeom prst="rect">
          <a:avLst/>
        </a:prstGeom>
      </xdr:spPr>
    </xdr:pic>
    <xdr:clientData/>
  </xdr:oneCellAnchor>
  <xdr:oneCellAnchor>
    <xdr:from>
      <xdr:col>15</xdr:col>
      <xdr:colOff>854849</xdr:colOff>
      <xdr:row>171</xdr:row>
      <xdr:rowOff>136071</xdr:rowOff>
    </xdr:from>
    <xdr:ext cx="781514" cy="767066"/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920" y="35364964"/>
          <a:ext cx="781514" cy="767066"/>
        </a:xfrm>
        <a:prstGeom prst="rect">
          <a:avLst/>
        </a:prstGeom>
      </xdr:spPr>
    </xdr:pic>
    <xdr:clientData/>
  </xdr:oneCellAnchor>
  <xdr:oneCellAnchor>
    <xdr:from>
      <xdr:col>7</xdr:col>
      <xdr:colOff>838900</xdr:colOff>
      <xdr:row>161</xdr:row>
      <xdr:rowOff>150596</xdr:rowOff>
    </xdr:from>
    <xdr:ext cx="617065" cy="614891"/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436" y="33569739"/>
          <a:ext cx="617065" cy="614891"/>
        </a:xfrm>
        <a:prstGeom prst="rect">
          <a:avLst/>
        </a:prstGeom>
      </xdr:spPr>
    </xdr:pic>
    <xdr:clientData/>
  </xdr:oneCellAnchor>
  <xdr:oneCellAnchor>
    <xdr:from>
      <xdr:col>5</xdr:col>
      <xdr:colOff>507392</xdr:colOff>
      <xdr:row>201</xdr:row>
      <xdr:rowOff>58868</xdr:rowOff>
    </xdr:from>
    <xdr:ext cx="731660" cy="726500"/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2928" y="40717011"/>
          <a:ext cx="731660" cy="726500"/>
        </a:xfrm>
        <a:prstGeom prst="rect">
          <a:avLst/>
        </a:prstGeom>
      </xdr:spPr>
    </xdr:pic>
    <xdr:clientData/>
  </xdr:oneCellAnchor>
  <xdr:oneCellAnchor>
    <xdr:from>
      <xdr:col>13</xdr:col>
      <xdr:colOff>737194</xdr:colOff>
      <xdr:row>161</xdr:row>
      <xdr:rowOff>12805</xdr:rowOff>
    </xdr:from>
    <xdr:ext cx="783155" cy="774220"/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2730" y="33431948"/>
          <a:ext cx="783155" cy="774220"/>
        </a:xfrm>
        <a:prstGeom prst="rect">
          <a:avLst/>
        </a:prstGeom>
      </xdr:spPr>
    </xdr:pic>
    <xdr:clientData/>
  </xdr:oneCellAnchor>
  <xdr:oneCellAnchor>
    <xdr:from>
      <xdr:col>13</xdr:col>
      <xdr:colOff>881475</xdr:colOff>
      <xdr:row>171</xdr:row>
      <xdr:rowOff>127705</xdr:rowOff>
    </xdr:from>
    <xdr:ext cx="693751" cy="696030"/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7011" y="35356598"/>
          <a:ext cx="693751" cy="696030"/>
        </a:xfrm>
        <a:prstGeom prst="rect">
          <a:avLst/>
        </a:prstGeom>
      </xdr:spPr>
    </xdr:pic>
    <xdr:clientData/>
  </xdr:oneCellAnchor>
  <xdr:oneCellAnchor>
    <xdr:from>
      <xdr:col>11</xdr:col>
      <xdr:colOff>525808</xdr:colOff>
      <xdr:row>221</xdr:row>
      <xdr:rowOff>54423</xdr:rowOff>
    </xdr:from>
    <xdr:ext cx="640793" cy="675557"/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6344" y="44332066"/>
          <a:ext cx="640793" cy="675557"/>
        </a:xfrm>
        <a:prstGeom prst="rect">
          <a:avLst/>
        </a:prstGeom>
      </xdr:spPr>
    </xdr:pic>
    <xdr:clientData/>
  </xdr:oneCellAnchor>
  <xdr:oneCellAnchor>
    <xdr:from>
      <xdr:col>11</xdr:col>
      <xdr:colOff>517532</xdr:colOff>
      <xdr:row>201</xdr:row>
      <xdr:rowOff>37142</xdr:rowOff>
    </xdr:from>
    <xdr:ext cx="788754" cy="823308"/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8068" y="40695285"/>
          <a:ext cx="788754" cy="823308"/>
        </a:xfrm>
        <a:prstGeom prst="rect">
          <a:avLst/>
        </a:prstGeom>
      </xdr:spPr>
    </xdr:pic>
    <xdr:clientData/>
  </xdr:oneCellAnchor>
  <xdr:oneCellAnchor>
    <xdr:from>
      <xdr:col>13</xdr:col>
      <xdr:colOff>698301</xdr:colOff>
      <xdr:row>150</xdr:row>
      <xdr:rowOff>457719</xdr:rowOff>
    </xdr:from>
    <xdr:ext cx="878758" cy="868744"/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837" y="31441183"/>
          <a:ext cx="878758" cy="868744"/>
        </a:xfrm>
        <a:prstGeom prst="rect">
          <a:avLst/>
        </a:prstGeom>
      </xdr:spPr>
    </xdr:pic>
    <xdr:clientData/>
  </xdr:oneCellAnchor>
  <xdr:oneCellAnchor>
    <xdr:from>
      <xdr:col>5</xdr:col>
      <xdr:colOff>805425</xdr:colOff>
      <xdr:row>171</xdr:row>
      <xdr:rowOff>5655</xdr:rowOff>
    </xdr:from>
    <xdr:ext cx="860313" cy="836758"/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961" y="35234548"/>
          <a:ext cx="860313" cy="836758"/>
        </a:xfrm>
        <a:prstGeom prst="rect">
          <a:avLst/>
        </a:prstGeom>
      </xdr:spPr>
    </xdr:pic>
    <xdr:clientData/>
  </xdr:oneCellAnchor>
  <xdr:oneCellAnchor>
    <xdr:from>
      <xdr:col>15</xdr:col>
      <xdr:colOff>766375</xdr:colOff>
      <xdr:row>191</xdr:row>
      <xdr:rowOff>156301</xdr:rowOff>
    </xdr:from>
    <xdr:ext cx="674382" cy="667784"/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5446" y="39004694"/>
          <a:ext cx="674382" cy="667784"/>
        </a:xfrm>
        <a:prstGeom prst="rect">
          <a:avLst/>
        </a:prstGeom>
      </xdr:spPr>
    </xdr:pic>
    <xdr:clientData/>
  </xdr:oneCellAnchor>
  <xdr:oneCellAnchor>
    <xdr:from>
      <xdr:col>13</xdr:col>
      <xdr:colOff>796451</xdr:colOff>
      <xdr:row>181</xdr:row>
      <xdr:rowOff>1343</xdr:rowOff>
    </xdr:from>
    <xdr:ext cx="931656" cy="939740"/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1987" y="37039986"/>
          <a:ext cx="931656" cy="939740"/>
        </a:xfrm>
        <a:prstGeom prst="rect">
          <a:avLst/>
        </a:prstGeom>
      </xdr:spPr>
    </xdr:pic>
    <xdr:clientData/>
  </xdr:oneCellAnchor>
  <xdr:oneCellAnchor>
    <xdr:from>
      <xdr:col>5</xdr:col>
      <xdr:colOff>307717</xdr:colOff>
      <xdr:row>191</xdr:row>
      <xdr:rowOff>49503</xdr:rowOff>
    </xdr:from>
    <xdr:ext cx="912966" cy="884593"/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3253" y="38897896"/>
          <a:ext cx="912966" cy="884593"/>
        </a:xfrm>
        <a:prstGeom prst="rect">
          <a:avLst/>
        </a:prstGeom>
      </xdr:spPr>
    </xdr:pic>
    <xdr:clientData/>
  </xdr:oneCellAnchor>
  <xdr:oneCellAnchor>
    <xdr:from>
      <xdr:col>13</xdr:col>
      <xdr:colOff>419180</xdr:colOff>
      <xdr:row>201</xdr:row>
      <xdr:rowOff>82442</xdr:rowOff>
    </xdr:from>
    <xdr:ext cx="676608" cy="679621"/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4716" y="40740585"/>
          <a:ext cx="676608" cy="679621"/>
        </a:xfrm>
        <a:prstGeom prst="rect">
          <a:avLst/>
        </a:prstGeom>
      </xdr:spPr>
    </xdr:pic>
    <xdr:clientData/>
  </xdr:oneCellAnchor>
  <xdr:oneCellAnchor>
    <xdr:from>
      <xdr:col>5</xdr:col>
      <xdr:colOff>623890</xdr:colOff>
      <xdr:row>181</xdr:row>
      <xdr:rowOff>119520</xdr:rowOff>
    </xdr:from>
    <xdr:ext cx="769642" cy="755334"/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426" y="37158163"/>
          <a:ext cx="769642" cy="755334"/>
        </a:xfrm>
        <a:prstGeom prst="rect">
          <a:avLst/>
        </a:prstGeom>
      </xdr:spPr>
    </xdr:pic>
    <xdr:clientData/>
  </xdr:oneCellAnchor>
  <xdr:oneCellAnchor>
    <xdr:from>
      <xdr:col>13</xdr:col>
      <xdr:colOff>599705</xdr:colOff>
      <xdr:row>231</xdr:row>
      <xdr:rowOff>30841</xdr:rowOff>
    </xdr:from>
    <xdr:ext cx="975029" cy="661101"/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513" y="46754629"/>
          <a:ext cx="975029" cy="661101"/>
        </a:xfrm>
        <a:prstGeom prst="rect">
          <a:avLst/>
        </a:prstGeom>
      </xdr:spPr>
    </xdr:pic>
    <xdr:clientData/>
  </xdr:oneCellAnchor>
  <xdr:oneCellAnchor>
    <xdr:from>
      <xdr:col>2</xdr:col>
      <xdr:colOff>699085</xdr:colOff>
      <xdr:row>191</xdr:row>
      <xdr:rowOff>89647</xdr:rowOff>
    </xdr:from>
    <xdr:ext cx="662268" cy="730870"/>
    <xdr:pic>
      <xdr:nvPicPr>
        <xdr:cNvPr id="224" name="Imagem 223" descr="53 Ilustrações de Freezer Vertical - Getty Images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49" y="38938040"/>
          <a:ext cx="662268" cy="73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752235</xdr:colOff>
      <xdr:row>151</xdr:row>
      <xdr:rowOff>76141</xdr:rowOff>
    </xdr:from>
    <xdr:ext cx="785372" cy="770150"/>
    <xdr:pic>
      <xdr:nvPicPr>
        <xdr:cNvPr id="225" name="Imagem 224" descr="Aquecedor de água - ícones de eletrônicos grátis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7771" y="31549462"/>
          <a:ext cx="785372" cy="77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705173</xdr:colOff>
      <xdr:row>151</xdr:row>
      <xdr:rowOff>128152</xdr:rowOff>
    </xdr:from>
    <xdr:ext cx="694764" cy="692517"/>
    <xdr:pic>
      <xdr:nvPicPr>
        <xdr:cNvPr id="226" name="Imagem 225" descr="Aquecedor de água - ícones de tecnologia grátis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637" y="31601473"/>
          <a:ext cx="694764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1047023</xdr:colOff>
      <xdr:row>162</xdr:row>
      <xdr:rowOff>29685</xdr:rowOff>
    </xdr:from>
    <xdr:ext cx="544213" cy="542629"/>
    <xdr:pic>
      <xdr:nvPicPr>
        <xdr:cNvPr id="227" name="Imagem 226" descr="Cafeteira - ícones de comida grátis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1798" y="84687885"/>
          <a:ext cx="544213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520925</xdr:colOff>
      <xdr:row>151</xdr:row>
      <xdr:rowOff>24166</xdr:rowOff>
    </xdr:from>
    <xdr:ext cx="958251" cy="927727"/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161461" y="31497487"/>
          <a:ext cx="958251" cy="927727"/>
        </a:xfrm>
        <a:prstGeom prst="rect">
          <a:avLst/>
        </a:prstGeom>
      </xdr:spPr>
    </xdr:pic>
    <xdr:clientData/>
  </xdr:oneCellAnchor>
  <xdr:oneCellAnchor>
    <xdr:from>
      <xdr:col>7</xdr:col>
      <xdr:colOff>1251857</xdr:colOff>
      <xdr:row>171</xdr:row>
      <xdr:rowOff>9998</xdr:rowOff>
    </xdr:from>
    <xdr:ext cx="888467" cy="877108"/>
    <xdr:pic>
      <xdr:nvPicPr>
        <xdr:cNvPr id="229" name="Imagem 228" descr="Ebulidor Fervedor Aquecedor Elétrico Grande Inox 2000W 110V - Casa &amp; Vídeo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7782" y="86516048"/>
          <a:ext cx="888467" cy="87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911682</xdr:colOff>
      <xdr:row>171</xdr:row>
      <xdr:rowOff>79242</xdr:rowOff>
    </xdr:from>
    <xdr:ext cx="470620" cy="580544"/>
    <xdr:pic>
      <xdr:nvPicPr>
        <xdr:cNvPr id="230" name="Imagem 229" descr="ENCERADEIRA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7218" y="35308135"/>
          <a:ext cx="470620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710919</xdr:colOff>
      <xdr:row>171</xdr:row>
      <xdr:rowOff>8731</xdr:rowOff>
    </xdr:from>
    <xdr:ext cx="867509" cy="863982"/>
    <xdr:pic>
      <xdr:nvPicPr>
        <xdr:cNvPr id="231" name="Imagem 230" descr="Espremedor de frutas cítricas - ícones de comida e restaurante grátis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1455" y="35237624"/>
          <a:ext cx="867509" cy="863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684361</xdr:colOff>
      <xdr:row>181</xdr:row>
      <xdr:rowOff>108857</xdr:rowOff>
    </xdr:from>
    <xdr:ext cx="765153" cy="755953"/>
    <xdr:pic>
      <xdr:nvPicPr>
        <xdr:cNvPr id="232" name="Imagem 231" descr="Fogão de 6 bocas., - Detalhes do Bloco DWG | CADblocos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897" y="37147500"/>
          <a:ext cx="765153" cy="75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727581</xdr:colOff>
      <xdr:row>181</xdr:row>
      <xdr:rowOff>122464</xdr:rowOff>
    </xdr:from>
    <xdr:ext cx="672910" cy="669550"/>
    <xdr:pic>
      <xdr:nvPicPr>
        <xdr:cNvPr id="233" name="Imagem 232" descr="Fogão de 4 bocas., Cozinhas - Detalhes do Bloco DWG | CADblocos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117" y="37161107"/>
          <a:ext cx="672910" cy="66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685961</xdr:colOff>
      <xdr:row>181</xdr:row>
      <xdr:rowOff>110433</xdr:rowOff>
    </xdr:from>
    <xdr:ext cx="722780" cy="717920"/>
    <xdr:pic>
      <xdr:nvPicPr>
        <xdr:cNvPr id="234" name="Imagem 233" descr="ícone de forno elétrico, estilo simples 15098907 Vetor no Vecteezy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5032" y="37149076"/>
          <a:ext cx="722780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740389</xdr:colOff>
      <xdr:row>151</xdr:row>
      <xdr:rowOff>83242</xdr:rowOff>
    </xdr:from>
    <xdr:ext cx="694765" cy="692517"/>
    <xdr:pic>
      <xdr:nvPicPr>
        <xdr:cNvPr id="235" name="Imagem 234" descr="Aquecedor de água - ícones de tecnologia grátis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925" y="31556563"/>
          <a:ext cx="694765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784732</xdr:colOff>
      <xdr:row>151</xdr:row>
      <xdr:rowOff>94849</xdr:rowOff>
    </xdr:from>
    <xdr:ext cx="694763" cy="692517"/>
    <xdr:pic>
      <xdr:nvPicPr>
        <xdr:cNvPr id="236" name="Imagem 235" descr="Aquecedor de água - ícones de tecnologia grátis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268" y="31568170"/>
          <a:ext cx="694763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820212</xdr:colOff>
      <xdr:row>161</xdr:row>
      <xdr:rowOff>55295</xdr:rowOff>
    </xdr:from>
    <xdr:ext cx="770222" cy="771263"/>
    <xdr:pic>
      <xdr:nvPicPr>
        <xdr:cNvPr id="237" name="Imagem 236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676" y="33474438"/>
          <a:ext cx="770222" cy="771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716304</xdr:colOff>
      <xdr:row>151</xdr:row>
      <xdr:rowOff>142714</xdr:rowOff>
    </xdr:from>
    <xdr:ext cx="698040" cy="688737"/>
    <xdr:pic>
      <xdr:nvPicPr>
        <xdr:cNvPr id="238" name="Imagem 237" descr="Churrasqueira eletrica - ícones de ferramentas e utensílios grátis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5375" y="31616035"/>
          <a:ext cx="698040" cy="68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590712</xdr:colOff>
      <xdr:row>161</xdr:row>
      <xdr:rowOff>68036</xdr:rowOff>
    </xdr:from>
    <xdr:ext cx="996898" cy="728086"/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231248" y="33487179"/>
          <a:ext cx="996898" cy="728086"/>
        </a:xfrm>
        <a:prstGeom prst="rect">
          <a:avLst/>
        </a:prstGeom>
      </xdr:spPr>
    </xdr:pic>
    <xdr:clientData/>
  </xdr:oneCellAnchor>
  <xdr:oneCellAnchor>
    <xdr:from>
      <xdr:col>15</xdr:col>
      <xdr:colOff>831784</xdr:colOff>
      <xdr:row>161</xdr:row>
      <xdr:rowOff>116542</xdr:rowOff>
    </xdr:from>
    <xdr:ext cx="745846" cy="732339"/>
    <xdr:pic>
      <xdr:nvPicPr>
        <xdr:cNvPr id="240" name="Imagem 239" descr="Chuveiro - ícones de ferramentas e utensílios grátis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0855" y="33535685"/>
          <a:ext cx="745846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580521</xdr:colOff>
      <xdr:row>171</xdr:row>
      <xdr:rowOff>125312</xdr:rowOff>
    </xdr:from>
    <xdr:ext cx="727365" cy="741056"/>
    <xdr:pic>
      <xdr:nvPicPr>
        <xdr:cNvPr id="241" name="Imagem 240" descr="Chuveiro - ícones de móveis e casa grátis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85" y="35354205"/>
          <a:ext cx="727365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582559</xdr:colOff>
      <xdr:row>181</xdr:row>
      <xdr:rowOff>81643</xdr:rowOff>
    </xdr:from>
    <xdr:ext cx="830169" cy="836200"/>
    <xdr:pic>
      <xdr:nvPicPr>
        <xdr:cNvPr id="242" name="Imagem 241" descr="Ferro - ícones de ferramentas e utensílios grátis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023" y="37120286"/>
          <a:ext cx="830169" cy="83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609922</xdr:colOff>
      <xdr:row>181</xdr:row>
      <xdr:rowOff>81642</xdr:rowOff>
    </xdr:from>
    <xdr:ext cx="836896" cy="827308"/>
    <xdr:pic>
      <xdr:nvPicPr>
        <xdr:cNvPr id="243" name="Imagem 242" descr="Fogão de 6 bocas., - Detalhes do Bloco DWG | CADblocos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458" y="37120285"/>
          <a:ext cx="836896" cy="827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518118</xdr:colOff>
      <xdr:row>191</xdr:row>
      <xdr:rowOff>112059</xdr:rowOff>
    </xdr:from>
    <xdr:ext cx="797647" cy="701926"/>
    <xdr:pic>
      <xdr:nvPicPr>
        <xdr:cNvPr id="244" name="Imagem 243" descr="Freezer Vector Icon Design Illustration 7600755 Vector Art at Vecteezy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8654" y="38960452"/>
          <a:ext cx="797647" cy="70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842043</xdr:colOff>
      <xdr:row>191</xdr:row>
      <xdr:rowOff>22412</xdr:rowOff>
    </xdr:from>
    <xdr:ext cx="902272" cy="907276"/>
    <xdr:pic>
      <xdr:nvPicPr>
        <xdr:cNvPr id="245" name="Imagem 244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2579" y="38870805"/>
          <a:ext cx="902272" cy="90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591513</xdr:colOff>
      <xdr:row>191</xdr:row>
      <xdr:rowOff>115963</xdr:rowOff>
    </xdr:from>
    <xdr:ext cx="658744" cy="666447"/>
    <xdr:pic>
      <xdr:nvPicPr>
        <xdr:cNvPr id="246" name="Imagem 245" descr="Vetor de ícone de geladeira | Vetor Premium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049" y="38964356"/>
          <a:ext cx="658744" cy="66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699566</xdr:colOff>
      <xdr:row>201</xdr:row>
      <xdr:rowOff>563</xdr:rowOff>
    </xdr:from>
    <xdr:ext cx="786014" cy="790979"/>
    <xdr:pic>
      <xdr:nvPicPr>
        <xdr:cNvPr id="247" name="Imagem 246" descr="ícone de impressora a laser moderna, estilo simples 14428245 Vetor no  Vecteezy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030" y="40658706"/>
          <a:ext cx="786014" cy="79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480252</xdr:colOff>
      <xdr:row>201</xdr:row>
      <xdr:rowOff>76025</xdr:rowOff>
    </xdr:from>
    <xdr:ext cx="646739" cy="636320"/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310788" y="40734168"/>
          <a:ext cx="646739" cy="636320"/>
        </a:xfrm>
        <a:prstGeom prst="rect">
          <a:avLst/>
        </a:prstGeom>
      </xdr:spPr>
    </xdr:pic>
    <xdr:clientData/>
  </xdr:oneCellAnchor>
  <xdr:oneCellAnchor>
    <xdr:from>
      <xdr:col>9</xdr:col>
      <xdr:colOff>744390</xdr:colOff>
      <xdr:row>201</xdr:row>
      <xdr:rowOff>26193</xdr:rowOff>
    </xdr:from>
    <xdr:ext cx="778009" cy="765474"/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479926" y="40684336"/>
          <a:ext cx="778009" cy="765474"/>
        </a:xfrm>
        <a:prstGeom prst="rect">
          <a:avLst/>
        </a:prstGeom>
      </xdr:spPr>
    </xdr:pic>
    <xdr:clientData/>
  </xdr:oneCellAnchor>
  <xdr:oneCellAnchor>
    <xdr:from>
      <xdr:col>2</xdr:col>
      <xdr:colOff>581215</xdr:colOff>
      <xdr:row>210</xdr:row>
      <xdr:rowOff>558500</xdr:rowOff>
    </xdr:from>
    <xdr:ext cx="761889" cy="789248"/>
    <xdr:pic>
      <xdr:nvPicPr>
        <xdr:cNvPr id="250" name="Imagem 249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679" y="42400464"/>
          <a:ext cx="761889" cy="78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330573</xdr:colOff>
      <xdr:row>211</xdr:row>
      <xdr:rowOff>39221</xdr:rowOff>
    </xdr:from>
    <xdr:ext cx="772457" cy="709172"/>
    <xdr:pic>
      <xdr:nvPicPr>
        <xdr:cNvPr id="251" name="Imagem 250" descr="Lava-louças - ícones de móveis e casa grátis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6109" y="42507114"/>
          <a:ext cx="772457" cy="70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443354</xdr:colOff>
      <xdr:row>211</xdr:row>
      <xdr:rowOff>16809</xdr:rowOff>
    </xdr:from>
    <xdr:ext cx="661009" cy="687322"/>
    <xdr:pic>
      <xdr:nvPicPr>
        <xdr:cNvPr id="252" name="Imagem 251" descr="Xerox - ícones de pessoas grátis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3890" y="42484702"/>
          <a:ext cx="661009" cy="68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271983</xdr:colOff>
      <xdr:row>210</xdr:row>
      <xdr:rowOff>556216</xdr:rowOff>
    </xdr:from>
    <xdr:ext cx="869416" cy="892464"/>
    <xdr:pic>
      <xdr:nvPicPr>
        <xdr:cNvPr id="253" name="Imagem 252" descr="Teacher photocopying text material for class - Free education icons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7519" y="42398180"/>
          <a:ext cx="869416" cy="89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661549</xdr:colOff>
      <xdr:row>211</xdr:row>
      <xdr:rowOff>101974</xdr:rowOff>
    </xdr:from>
    <xdr:ext cx="603116" cy="617603"/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7085" y="42569867"/>
          <a:ext cx="603116" cy="617603"/>
        </a:xfrm>
        <a:prstGeom prst="rect">
          <a:avLst/>
        </a:prstGeom>
      </xdr:spPr>
    </xdr:pic>
    <xdr:clientData/>
  </xdr:oneCellAnchor>
  <xdr:oneCellAnchor>
    <xdr:from>
      <xdr:col>15</xdr:col>
      <xdr:colOff>610722</xdr:colOff>
      <xdr:row>210</xdr:row>
      <xdr:rowOff>617657</xdr:rowOff>
    </xdr:from>
    <xdr:ext cx="788411" cy="813328"/>
    <xdr:pic>
      <xdr:nvPicPr>
        <xdr:cNvPr id="255" name="Imagem 254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9793" y="42459621"/>
          <a:ext cx="788411" cy="81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637935</xdr:colOff>
      <xdr:row>221</xdr:row>
      <xdr:rowOff>68035</xdr:rowOff>
    </xdr:from>
    <xdr:ext cx="719832" cy="732839"/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41399" y="44345678"/>
          <a:ext cx="719832" cy="732839"/>
        </a:xfrm>
        <a:prstGeom prst="rect">
          <a:avLst/>
        </a:prstGeom>
      </xdr:spPr>
    </xdr:pic>
    <xdr:clientData/>
  </xdr:oneCellAnchor>
  <xdr:oneCellAnchor>
    <xdr:from>
      <xdr:col>5</xdr:col>
      <xdr:colOff>566698</xdr:colOff>
      <xdr:row>220</xdr:row>
      <xdr:rowOff>577188</xdr:rowOff>
    </xdr:from>
    <xdr:ext cx="810504" cy="801534"/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92234" y="44228902"/>
          <a:ext cx="810504" cy="801534"/>
        </a:xfrm>
        <a:prstGeom prst="rect">
          <a:avLst/>
        </a:prstGeom>
      </xdr:spPr>
    </xdr:pic>
    <xdr:clientData/>
  </xdr:oneCellAnchor>
  <xdr:oneCellAnchor>
    <xdr:from>
      <xdr:col>7</xdr:col>
      <xdr:colOff>515469</xdr:colOff>
      <xdr:row>221</xdr:row>
      <xdr:rowOff>105102</xdr:rowOff>
    </xdr:from>
    <xdr:ext cx="691450" cy="694693"/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346005" y="44382745"/>
          <a:ext cx="691450" cy="694693"/>
        </a:xfrm>
        <a:prstGeom prst="rect">
          <a:avLst/>
        </a:prstGeom>
      </xdr:spPr>
    </xdr:pic>
    <xdr:clientData/>
  </xdr:oneCellAnchor>
  <xdr:oneCellAnchor>
    <xdr:from>
      <xdr:col>9</xdr:col>
      <xdr:colOff>433829</xdr:colOff>
      <xdr:row>221</xdr:row>
      <xdr:rowOff>148669</xdr:rowOff>
    </xdr:from>
    <xdr:ext cx="597293" cy="658954"/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169365" y="44426312"/>
          <a:ext cx="597293" cy="658954"/>
        </a:xfrm>
        <a:prstGeom prst="rect">
          <a:avLst/>
        </a:prstGeom>
      </xdr:spPr>
    </xdr:pic>
    <xdr:clientData/>
  </xdr:oneCellAnchor>
  <xdr:oneCellAnchor>
    <xdr:from>
      <xdr:col>13</xdr:col>
      <xdr:colOff>829237</xdr:colOff>
      <xdr:row>191</xdr:row>
      <xdr:rowOff>107496</xdr:rowOff>
    </xdr:from>
    <xdr:ext cx="891668" cy="760055"/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74773" y="38955889"/>
          <a:ext cx="891668" cy="760055"/>
        </a:xfrm>
        <a:prstGeom prst="rect">
          <a:avLst/>
        </a:prstGeom>
      </xdr:spPr>
    </xdr:pic>
    <xdr:clientData/>
  </xdr:oneCellAnchor>
  <xdr:oneCellAnchor>
    <xdr:from>
      <xdr:col>7</xdr:col>
      <xdr:colOff>525077</xdr:colOff>
      <xdr:row>210</xdr:row>
      <xdr:rowOff>609120</xdr:rowOff>
    </xdr:from>
    <xdr:ext cx="555222" cy="794655"/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55613" y="42451084"/>
          <a:ext cx="555222" cy="794655"/>
        </a:xfrm>
        <a:prstGeom prst="rect">
          <a:avLst/>
        </a:prstGeom>
      </xdr:spPr>
    </xdr:pic>
    <xdr:clientData/>
  </xdr:oneCellAnchor>
  <xdr:oneCellAnchor>
    <xdr:from>
      <xdr:col>15</xdr:col>
      <xdr:colOff>597914</xdr:colOff>
      <xdr:row>201</xdr:row>
      <xdr:rowOff>8602</xdr:rowOff>
    </xdr:from>
    <xdr:ext cx="685961" cy="849447"/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306985" y="40666745"/>
          <a:ext cx="685961" cy="849447"/>
        </a:xfrm>
        <a:prstGeom prst="rect">
          <a:avLst/>
        </a:prstGeom>
      </xdr:spPr>
    </xdr:pic>
    <xdr:clientData/>
  </xdr:oneCellAnchor>
  <xdr:oneCellAnchor>
    <xdr:from>
      <xdr:col>13</xdr:col>
      <xdr:colOff>637935</xdr:colOff>
      <xdr:row>221</xdr:row>
      <xdr:rowOff>71187</xdr:rowOff>
    </xdr:from>
    <xdr:ext cx="503882" cy="679604"/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183471" y="44348830"/>
          <a:ext cx="503882" cy="679604"/>
        </a:xfrm>
        <a:prstGeom prst="rect">
          <a:avLst/>
        </a:prstGeom>
      </xdr:spPr>
    </xdr:pic>
    <xdr:clientData/>
  </xdr:oneCellAnchor>
  <xdr:oneCellAnchor>
    <xdr:from>
      <xdr:col>15</xdr:col>
      <xdr:colOff>412217</xdr:colOff>
      <xdr:row>221</xdr:row>
      <xdr:rowOff>88420</xdr:rowOff>
    </xdr:from>
    <xdr:ext cx="531852" cy="692270"/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121288" y="44366063"/>
          <a:ext cx="531852" cy="692270"/>
        </a:xfrm>
        <a:prstGeom prst="rect">
          <a:avLst/>
        </a:prstGeom>
      </xdr:spPr>
    </xdr:pic>
    <xdr:clientData/>
  </xdr:oneCellAnchor>
  <xdr:oneCellAnchor>
    <xdr:from>
      <xdr:col>2</xdr:col>
      <xdr:colOff>713176</xdr:colOff>
      <xdr:row>231</xdr:row>
      <xdr:rowOff>8194</xdr:rowOff>
    </xdr:from>
    <xdr:ext cx="783612" cy="795588"/>
    <xdr:pic>
      <xdr:nvPicPr>
        <xdr:cNvPr id="265" name="Imagem 264" descr="Scanner - ícones de tecnologia grátis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640" y="46095587"/>
          <a:ext cx="783612" cy="79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755597</xdr:colOff>
      <xdr:row>232</xdr:row>
      <xdr:rowOff>7118</xdr:rowOff>
    </xdr:from>
    <xdr:ext cx="562505" cy="570785"/>
    <xdr:pic>
      <xdr:nvPicPr>
        <xdr:cNvPr id="266" name="Imagem 265" descr="Secador de cabelo cabelo - Download Ícones grátis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133" y="46285011"/>
          <a:ext cx="562505" cy="570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684797</xdr:colOff>
      <xdr:row>231</xdr:row>
      <xdr:rowOff>13606</xdr:rowOff>
    </xdr:from>
    <xdr:ext cx="760802" cy="727874"/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333" y="46100999"/>
          <a:ext cx="760802" cy="727874"/>
        </a:xfrm>
        <a:prstGeom prst="rect">
          <a:avLst/>
        </a:prstGeom>
      </xdr:spPr>
    </xdr:pic>
    <xdr:clientData/>
  </xdr:oneCellAnchor>
  <xdr:oneCellAnchor>
    <xdr:from>
      <xdr:col>9</xdr:col>
      <xdr:colOff>662751</xdr:colOff>
      <xdr:row>231</xdr:row>
      <xdr:rowOff>4203</xdr:rowOff>
    </xdr:from>
    <xdr:ext cx="873816" cy="882664"/>
    <xdr:pic>
      <xdr:nvPicPr>
        <xdr:cNvPr id="268" name="Imagem 267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8287" y="46091596"/>
          <a:ext cx="873816" cy="88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454665</xdr:colOff>
      <xdr:row>230</xdr:row>
      <xdr:rowOff>583266</xdr:rowOff>
    </xdr:from>
    <xdr:ext cx="745406" cy="751377"/>
    <xdr:pic>
      <xdr:nvPicPr>
        <xdr:cNvPr id="270" name="Imagem 269" descr="Televisão - ícones de transporte grátis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865" y="46455666"/>
          <a:ext cx="745406" cy="751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790816</xdr:colOff>
      <xdr:row>241</xdr:row>
      <xdr:rowOff>121</xdr:rowOff>
    </xdr:from>
    <xdr:ext cx="565095" cy="790156"/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704345" y="48465562"/>
          <a:ext cx="565095" cy="790156"/>
        </a:xfrm>
        <a:prstGeom prst="rect">
          <a:avLst/>
        </a:prstGeom>
      </xdr:spPr>
    </xdr:pic>
    <xdr:clientData/>
  </xdr:oneCellAnchor>
  <xdr:oneCellAnchor>
    <xdr:from>
      <xdr:col>7</xdr:col>
      <xdr:colOff>526678</xdr:colOff>
      <xdr:row>240</xdr:row>
      <xdr:rowOff>605118</xdr:rowOff>
    </xdr:from>
    <xdr:ext cx="826618" cy="842041"/>
    <xdr:pic>
      <xdr:nvPicPr>
        <xdr:cNvPr id="273" name="Imagem 272" descr="Ventilador - ícones de ferramentas e utensílios grátis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2" y="48443030"/>
          <a:ext cx="826618" cy="84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710919</xdr:colOff>
      <xdr:row>241</xdr:row>
      <xdr:rowOff>56030</xdr:rowOff>
    </xdr:from>
    <xdr:ext cx="675348" cy="683646"/>
    <xdr:pic>
      <xdr:nvPicPr>
        <xdr:cNvPr id="274" name="Imagem 273" descr="Ventilador - ícones de clima grátis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2037" y="48521471"/>
          <a:ext cx="675348" cy="68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801876</xdr:colOff>
      <xdr:row>241</xdr:row>
      <xdr:rowOff>145677</xdr:rowOff>
    </xdr:from>
    <xdr:ext cx="536704" cy="549472"/>
    <xdr:pic>
      <xdr:nvPicPr>
        <xdr:cNvPr id="275" name="Imagem 274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6788" y="48611118"/>
          <a:ext cx="536704" cy="549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750358</xdr:colOff>
      <xdr:row>241</xdr:row>
      <xdr:rowOff>133809</xdr:rowOff>
    </xdr:from>
    <xdr:ext cx="661584" cy="671717"/>
    <xdr:pic>
      <xdr:nvPicPr>
        <xdr:cNvPr id="276" name="Imagem 275" descr="Jogando video games - ícones de computador grátis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064" y="48599250"/>
          <a:ext cx="661584" cy="671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654742</xdr:colOff>
      <xdr:row>160</xdr:row>
      <xdr:rowOff>617129</xdr:rowOff>
    </xdr:from>
    <xdr:ext cx="802022" cy="761817"/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580278" y="33410343"/>
          <a:ext cx="802022" cy="761817"/>
        </a:xfrm>
        <a:prstGeom prst="rect">
          <a:avLst/>
        </a:prstGeom>
      </xdr:spPr>
    </xdr:pic>
    <xdr:clientData/>
  </xdr:oneCellAnchor>
  <xdr:twoCellAnchor editAs="oneCell">
    <xdr:from>
      <xdr:col>2</xdr:col>
      <xdr:colOff>748392</xdr:colOff>
      <xdr:row>96</xdr:row>
      <xdr:rowOff>149679</xdr:rowOff>
    </xdr:from>
    <xdr:to>
      <xdr:col>3</xdr:col>
      <xdr:colOff>380973</xdr:colOff>
      <xdr:row>99</xdr:row>
      <xdr:rowOff>183368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360713" y="18029465"/>
          <a:ext cx="1020510" cy="605189"/>
        </a:xfrm>
        <a:prstGeom prst="rect">
          <a:avLst/>
        </a:prstGeom>
      </xdr:spPr>
    </xdr:pic>
    <xdr:clientData/>
  </xdr:twoCellAnchor>
  <xdr:twoCellAnchor editAs="oneCell">
    <xdr:from>
      <xdr:col>2</xdr:col>
      <xdr:colOff>546687</xdr:colOff>
      <xdr:row>241</xdr:row>
      <xdr:rowOff>144877</xdr:rowOff>
    </xdr:from>
    <xdr:to>
      <xdr:col>3</xdr:col>
      <xdr:colOff>177668</xdr:colOff>
      <xdr:row>244</xdr:row>
      <xdr:rowOff>178566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50952" y="48610318"/>
          <a:ext cx="1009304" cy="605189"/>
        </a:xfrm>
        <a:prstGeom prst="rect">
          <a:avLst/>
        </a:prstGeom>
      </xdr:spPr>
    </xdr:pic>
    <xdr:clientData/>
  </xdr:twoCellAnchor>
  <xdr:oneCellAnchor>
    <xdr:from>
      <xdr:col>15</xdr:col>
      <xdr:colOff>673739</xdr:colOff>
      <xdr:row>85</xdr:row>
      <xdr:rowOff>568299</xdr:rowOff>
    </xdr:from>
    <xdr:ext cx="745406" cy="751377"/>
    <xdr:pic>
      <xdr:nvPicPr>
        <xdr:cNvPr id="7" name="Imagem 6" descr="Televisão - ícones de transporte grátis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6060" y="16012406"/>
          <a:ext cx="745406" cy="751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783981</xdr:colOff>
      <xdr:row>230</xdr:row>
      <xdr:rowOff>601671</xdr:rowOff>
    </xdr:from>
    <xdr:to>
      <xdr:col>12</xdr:col>
      <xdr:colOff>307731</xdr:colOff>
      <xdr:row>235</xdr:row>
      <xdr:rowOff>53661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393116" y="46695344"/>
          <a:ext cx="908539" cy="844104"/>
        </a:xfrm>
        <a:prstGeom prst="rect">
          <a:avLst/>
        </a:prstGeom>
      </xdr:spPr>
    </xdr:pic>
    <xdr:clientData/>
  </xdr:twoCellAnchor>
  <xdr:twoCellAnchor editAs="oneCell">
    <xdr:from>
      <xdr:col>11</xdr:col>
      <xdr:colOff>830035</xdr:colOff>
      <xdr:row>86</xdr:row>
      <xdr:rowOff>0</xdr:rowOff>
    </xdr:from>
    <xdr:to>
      <xdr:col>12</xdr:col>
      <xdr:colOff>261370</xdr:colOff>
      <xdr:row>90</xdr:row>
      <xdr:rowOff>66791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0B87E46-11FA-794D-C7CE-D2316FB99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470571" y="15566571"/>
          <a:ext cx="819264" cy="8287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130868</xdr:colOff>
      <xdr:row>92</xdr:row>
      <xdr:rowOff>27031</xdr:rowOff>
    </xdr:from>
    <xdr:to>
      <xdr:col>7</xdr:col>
      <xdr:colOff>498660</xdr:colOff>
      <xdr:row>105</xdr:row>
      <xdr:rowOff>116859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9912" y="15827325"/>
          <a:ext cx="4724882" cy="3709328"/>
        </a:xfrm>
        <a:prstGeom prst="rect">
          <a:avLst/>
        </a:prstGeom>
      </xdr:spPr>
    </xdr:pic>
    <xdr:clientData/>
  </xdr:twoCellAnchor>
  <xdr:twoCellAnchor editAs="oneCell">
    <xdr:from>
      <xdr:col>7</xdr:col>
      <xdr:colOff>608396</xdr:colOff>
      <xdr:row>95</xdr:row>
      <xdr:rowOff>168088</xdr:rowOff>
    </xdr:from>
    <xdr:to>
      <xdr:col>15</xdr:col>
      <xdr:colOff>524964</xdr:colOff>
      <xdr:row>105</xdr:row>
      <xdr:rowOff>47627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3763" y="16707970"/>
          <a:ext cx="3362989" cy="275944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232</xdr:row>
      <xdr:rowOff>0</xdr:rowOff>
    </xdr:from>
    <xdr:to>
      <xdr:col>26</xdr:col>
      <xdr:colOff>199459</xdr:colOff>
      <xdr:row>233</xdr:row>
      <xdr:rowOff>183214</xdr:rowOff>
    </xdr:to>
    <xdr:sp macro="" textlink="">
      <xdr:nvSpPr>
        <xdr:cNvPr id="71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2458700" y="52435125"/>
          <a:ext cx="304802" cy="30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0</xdr:colOff>
      <xdr:row>232</xdr:row>
      <xdr:rowOff>0</xdr:rowOff>
    </xdr:from>
    <xdr:to>
      <xdr:col>16384</xdr:col>
      <xdr:colOff>304800</xdr:colOff>
      <xdr:row>233</xdr:row>
      <xdr:rowOff>183214</xdr:rowOff>
    </xdr:to>
    <xdr:sp macro="" textlink="">
      <xdr:nvSpPr>
        <xdr:cNvPr id="72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3125450" y="52435125"/>
          <a:ext cx="304800" cy="30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414624</xdr:colOff>
      <xdr:row>2</xdr:row>
      <xdr:rowOff>107366</xdr:rowOff>
    </xdr:from>
    <xdr:to>
      <xdr:col>2</xdr:col>
      <xdr:colOff>733985</xdr:colOff>
      <xdr:row>4</xdr:row>
      <xdr:rowOff>67234</xdr:rowOff>
    </xdr:to>
    <xdr:pic>
      <xdr:nvPicPr>
        <xdr:cNvPr id="73" name="Imagem 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424" y="387513"/>
          <a:ext cx="638722" cy="37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37141</xdr:colOff>
      <xdr:row>95</xdr:row>
      <xdr:rowOff>14671</xdr:rowOff>
    </xdr:from>
    <xdr:to>
      <xdr:col>24</xdr:col>
      <xdr:colOff>142875</xdr:colOff>
      <xdr:row>97</xdr:row>
      <xdr:rowOff>146351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83353" y="19119100"/>
          <a:ext cx="878218" cy="852857"/>
        </a:xfrm>
        <a:prstGeom prst="rect">
          <a:avLst/>
        </a:prstGeom>
      </xdr:spPr>
    </xdr:pic>
    <xdr:clientData/>
  </xdr:twoCellAnchor>
  <xdr:twoCellAnchor editAs="oneCell">
    <xdr:from>
      <xdr:col>22</xdr:col>
      <xdr:colOff>43944</xdr:colOff>
      <xdr:row>102</xdr:row>
      <xdr:rowOff>14142</xdr:rowOff>
    </xdr:from>
    <xdr:to>
      <xdr:col>24</xdr:col>
      <xdr:colOff>136071</xdr:colOff>
      <xdr:row>104</xdr:row>
      <xdr:rowOff>319896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96960" y="21064392"/>
          <a:ext cx="851004" cy="877254"/>
        </a:xfrm>
        <a:prstGeom prst="rect">
          <a:avLst/>
        </a:prstGeom>
      </xdr:spPr>
    </xdr:pic>
    <xdr:clientData/>
  </xdr:twoCellAnchor>
  <xdr:twoCellAnchor editAs="oneCell">
    <xdr:from>
      <xdr:col>22</xdr:col>
      <xdr:colOff>65875</xdr:colOff>
      <xdr:row>107</xdr:row>
      <xdr:rowOff>299418</xdr:rowOff>
    </xdr:from>
    <xdr:to>
      <xdr:col>24</xdr:col>
      <xdr:colOff>136071</xdr:colOff>
      <xdr:row>112</xdr:row>
      <xdr:rowOff>47910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40821" y="22941704"/>
          <a:ext cx="807142" cy="877885"/>
        </a:xfrm>
        <a:prstGeom prst="rect">
          <a:avLst/>
        </a:prstGeom>
      </xdr:spPr>
    </xdr:pic>
    <xdr:clientData/>
  </xdr:twoCellAnchor>
  <xdr:twoCellAnchor editAs="oneCell">
    <xdr:from>
      <xdr:col>2</xdr:col>
      <xdr:colOff>221876</xdr:colOff>
      <xdr:row>107</xdr:row>
      <xdr:rowOff>7355</xdr:rowOff>
    </xdr:from>
    <xdr:to>
      <xdr:col>9</xdr:col>
      <xdr:colOff>23609</xdr:colOff>
      <xdr:row>119</xdr:row>
      <xdr:rowOff>178288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1929" y="20121914"/>
          <a:ext cx="4982292" cy="3555111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105</xdr:row>
      <xdr:rowOff>200025</xdr:rowOff>
    </xdr:from>
    <xdr:to>
      <xdr:col>5</xdr:col>
      <xdr:colOff>533400</xdr:colOff>
      <xdr:row>107</xdr:row>
      <xdr:rowOff>0</xdr:rowOff>
    </xdr:to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/>
      </xdr:nvSpPr>
      <xdr:spPr>
        <a:xfrm>
          <a:off x="1047750" y="16059150"/>
          <a:ext cx="215265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14</xdr:col>
      <xdr:colOff>162486</xdr:colOff>
      <xdr:row>119</xdr:row>
      <xdr:rowOff>341219</xdr:rowOff>
    </xdr:from>
    <xdr:to>
      <xdr:col>17</xdr:col>
      <xdr:colOff>695325</xdr:colOff>
      <xdr:row>120</xdr:row>
      <xdr:rowOff>257175</xdr:rowOff>
    </xdr:to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/>
      </xdr:nvSpPr>
      <xdr:spPr>
        <a:xfrm>
          <a:off x="7077636" y="20238944"/>
          <a:ext cx="2371164" cy="2588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6- Exemplo de rede trifásica</a:t>
          </a:r>
        </a:p>
      </xdr:txBody>
    </xdr:sp>
    <xdr:clientData/>
  </xdr:twoCellAnchor>
  <xdr:twoCellAnchor>
    <xdr:from>
      <xdr:col>2</xdr:col>
      <xdr:colOff>1419224</xdr:colOff>
      <xdr:row>119</xdr:row>
      <xdr:rowOff>266700</xdr:rowOff>
    </xdr:from>
    <xdr:to>
      <xdr:col>9</xdr:col>
      <xdr:colOff>219074</xdr:colOff>
      <xdr:row>120</xdr:row>
      <xdr:rowOff>200025</xdr:rowOff>
    </xdr:to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/>
      </xdr:nvSpPr>
      <xdr:spPr>
        <a:xfrm>
          <a:off x="1971674" y="20164425"/>
          <a:ext cx="25812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21</xdr:col>
      <xdr:colOff>187778</xdr:colOff>
      <xdr:row>115</xdr:row>
      <xdr:rowOff>58509</xdr:rowOff>
    </xdr:from>
    <xdr:to>
      <xdr:col>24</xdr:col>
      <xdr:colOff>121102</xdr:colOff>
      <xdr:row>116</xdr:row>
      <xdr:rowOff>258534</xdr:rowOff>
    </xdr:to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/>
      </xdr:nvSpPr>
      <xdr:spPr>
        <a:xfrm>
          <a:off x="12621985" y="24660223"/>
          <a:ext cx="996040" cy="5402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>
    <xdr:from>
      <xdr:col>15</xdr:col>
      <xdr:colOff>657225</xdr:colOff>
      <xdr:row>102</xdr:row>
      <xdr:rowOff>85726</xdr:rowOff>
    </xdr:from>
    <xdr:to>
      <xdr:col>21</xdr:col>
      <xdr:colOff>161925</xdr:colOff>
      <xdr:row>104</xdr:row>
      <xdr:rowOff>57150</xdr:rowOff>
    </xdr:to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/>
      </xdr:nvSpPr>
      <xdr:spPr>
        <a:xfrm>
          <a:off x="10063843" y="21135976"/>
          <a:ext cx="2506436" cy="542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238125</xdr:colOff>
      <xdr:row>105</xdr:row>
      <xdr:rowOff>142875</xdr:rowOff>
    </xdr:from>
    <xdr:to>
      <xdr:col>13</xdr:col>
      <xdr:colOff>990600</xdr:colOff>
      <xdr:row>106</xdr:row>
      <xdr:rowOff>285750</xdr:rowOff>
    </xdr:to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/>
      </xdr:nvSpPr>
      <xdr:spPr>
        <a:xfrm>
          <a:off x="4572000" y="16002000"/>
          <a:ext cx="220980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 editAs="oneCell">
    <xdr:from>
      <xdr:col>11</xdr:col>
      <xdr:colOff>47063</xdr:colOff>
      <xdr:row>108</xdr:row>
      <xdr:rowOff>99173</xdr:rowOff>
    </xdr:from>
    <xdr:to>
      <xdr:col>19</xdr:col>
      <xdr:colOff>1596</xdr:colOff>
      <xdr:row>119</xdr:row>
      <xdr:rowOff>47583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745" y="20561114"/>
          <a:ext cx="4256950" cy="2985204"/>
        </a:xfrm>
        <a:prstGeom prst="rect">
          <a:avLst/>
        </a:prstGeom>
      </xdr:spPr>
    </xdr:pic>
    <xdr:clientData/>
  </xdr:twoCellAnchor>
  <xdr:twoCellAnchor editAs="oneCell">
    <xdr:from>
      <xdr:col>15</xdr:col>
      <xdr:colOff>664746</xdr:colOff>
      <xdr:row>94</xdr:row>
      <xdr:rowOff>52542</xdr:rowOff>
    </xdr:from>
    <xdr:to>
      <xdr:col>21</xdr:col>
      <xdr:colOff>127263</xdr:colOff>
      <xdr:row>102</xdr:row>
      <xdr:rowOff>50761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56316" y="16345895"/>
          <a:ext cx="2398859" cy="22057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66675</xdr:rowOff>
    </xdr:from>
    <xdr:to>
      <xdr:col>5</xdr:col>
      <xdr:colOff>476250</xdr:colOff>
      <xdr:row>1</xdr:row>
      <xdr:rowOff>133350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266700" y="66675"/>
          <a:ext cx="32575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D</a:t>
          </a:r>
          <a:r>
            <a:rPr lang="pt-BR" sz="1100" baseline="0"/>
            <a:t> = a+b+c+d+e+f (kva)</a:t>
          </a:r>
          <a:endParaRPr lang="pt-BR" sz="1100"/>
        </a:p>
      </xdr:txBody>
    </xdr:sp>
    <xdr:clientData/>
  </xdr:twoCellAnchor>
  <xdr:twoCellAnchor>
    <xdr:from>
      <xdr:col>0</xdr:col>
      <xdr:colOff>266701</xdr:colOff>
      <xdr:row>2</xdr:row>
      <xdr:rowOff>9525</xdr:rowOff>
    </xdr:from>
    <xdr:to>
      <xdr:col>5</xdr:col>
      <xdr:colOff>447675</xdr:colOff>
      <xdr:row>37</xdr:row>
      <xdr:rowOff>38100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66701" y="390525"/>
          <a:ext cx="3228974" cy="6696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 = demanda referente a iluminação e tomadas, dada pelas Tabelas 10 e 11.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 = demanda relativa aos aparelhos eletrodomésticos e de aquecimento. Os fatores de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demanda, dados pela Tabela 13 devem ser aplicados, separadamente, à carga instalada dos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seguintes grupos de aparelhos: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b1: chuveiros, torneiras e cafeteiras elétricas;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b2: aquecedores de água por acumulação e por passagem;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b3: fornos, fogões e aparelhos tipo "Grill";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b4: máquinas de lavar e secar roupas, máquinas de lavar louças e ferro elétrico;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b5: demais aparelhos (TV, conjunto de som, ventilador, geladeira, freezer, torradeira,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liquidificador, batedeira, exaustor, ebulidor, etc.).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 = demanda dos aparelhos condicionadores de ar, determinada pela Tabela 13.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No caso de condicionador central de ar, utilizar fator de demanda igual a 100%.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 = demanda de motores elétricos, dada pelas Tabelas 14 e 15.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 = demanda de máquinas de solda e transformador, determinada por: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- 100% da potência do maior aparelho                     - 70% da potência do segundo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- 40% da potência do terceiro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- 30% da potência dos demais aparelhos.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No caso de máquina de solda a transformador com ligação V-v invertida, a potência deve ser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considerada em dobro.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f = demanda dos aparelhos de raios-X, determinada por: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- 100% da potência do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- 10% da potência dos demais aparelhos.</a:t>
          </a:r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228600</xdr:colOff>
      <xdr:row>0</xdr:row>
      <xdr:rowOff>133350</xdr:rowOff>
    </xdr:from>
    <xdr:to>
      <xdr:col>47</xdr:col>
      <xdr:colOff>323850</xdr:colOff>
      <xdr:row>9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133350"/>
          <a:ext cx="49720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266</xdr:row>
      <xdr:rowOff>0</xdr:rowOff>
    </xdr:from>
    <xdr:to>
      <xdr:col>16384</xdr:col>
      <xdr:colOff>48178</xdr:colOff>
      <xdr:row>268</xdr:row>
      <xdr:rowOff>3921</xdr:rowOff>
    </xdr:to>
    <xdr:sp macro="" textlink="">
      <xdr:nvSpPr>
        <xdr:cNvPr id="4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A9B8037E-C457-437E-8CEF-D82AD4022263}"/>
            </a:ext>
          </a:extLst>
        </xdr:cNvPr>
        <xdr:cNvSpPr>
          <a:spLocks noChangeAspect="1" noChangeArrowheads="1"/>
        </xdr:cNvSpPr>
      </xdr:nvSpPr>
      <xdr:spPr bwMode="auto">
        <a:xfrm>
          <a:off x="13239750" y="46815375"/>
          <a:ext cx="608468" cy="3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0</xdr:colOff>
      <xdr:row>266</xdr:row>
      <xdr:rowOff>0</xdr:rowOff>
    </xdr:from>
    <xdr:to>
      <xdr:col>16384</xdr:col>
      <xdr:colOff>304800</xdr:colOff>
      <xdr:row>268</xdr:row>
      <xdr:rowOff>3921</xdr:rowOff>
    </xdr:to>
    <xdr:sp macro="" textlink="">
      <xdr:nvSpPr>
        <xdr:cNvPr id="5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47BA5862-13C2-45EC-B49C-74BC0F38AE67}"/>
            </a:ext>
          </a:extLst>
        </xdr:cNvPr>
        <xdr:cNvSpPr>
          <a:spLocks noChangeAspect="1" noChangeArrowheads="1"/>
        </xdr:cNvSpPr>
      </xdr:nvSpPr>
      <xdr:spPr bwMode="auto">
        <a:xfrm>
          <a:off x="13868400" y="46815375"/>
          <a:ext cx="609600" cy="3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352985</xdr:colOff>
      <xdr:row>2</xdr:row>
      <xdr:rowOff>107365</xdr:rowOff>
    </xdr:from>
    <xdr:to>
      <xdr:col>2</xdr:col>
      <xdr:colOff>733985</xdr:colOff>
      <xdr:row>5</xdr:row>
      <xdr:rowOff>38659</xdr:rowOff>
    </xdr:to>
    <xdr:pic>
      <xdr:nvPicPr>
        <xdr:cNvPr id="6" name="Imagem 2">
          <a:extLst>
            <a:ext uri="{FF2B5EF4-FFF2-40B4-BE49-F238E27FC236}">
              <a16:creationId xmlns:a16="http://schemas.microsoft.com/office/drawing/2014/main" id="{A24C4E4E-B357-4CFD-B01E-2C2FB6553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376306"/>
          <a:ext cx="762000" cy="44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34813</xdr:colOff>
      <xdr:row>138</xdr:row>
      <xdr:rowOff>98994</xdr:rowOff>
    </xdr:from>
    <xdr:to>
      <xdr:col>9</xdr:col>
      <xdr:colOff>204350</xdr:colOff>
      <xdr:row>151</xdr:row>
      <xdr:rowOff>156884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3233CCD9-B7CF-498D-A412-7287564F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832" y="28752435"/>
          <a:ext cx="5717897" cy="3789448"/>
        </a:xfrm>
        <a:prstGeom prst="rect">
          <a:avLst/>
        </a:prstGeom>
      </xdr:spPr>
    </xdr:pic>
    <xdr:clientData/>
  </xdr:twoCellAnchor>
  <xdr:twoCellAnchor editAs="oneCell">
    <xdr:from>
      <xdr:col>11</xdr:col>
      <xdr:colOff>69738</xdr:colOff>
      <xdr:row>138</xdr:row>
      <xdr:rowOff>54350</xdr:rowOff>
    </xdr:from>
    <xdr:to>
      <xdr:col>23</xdr:col>
      <xdr:colOff>186509</xdr:colOff>
      <xdr:row>151</xdr:row>
      <xdr:rowOff>156883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3E5C128C-0456-4B7C-AA76-11C9F2E44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96623" y="28707791"/>
          <a:ext cx="5993366" cy="3834091"/>
        </a:xfrm>
        <a:prstGeom prst="rect">
          <a:avLst/>
        </a:prstGeom>
      </xdr:spPr>
    </xdr:pic>
    <xdr:clientData/>
  </xdr:twoCellAnchor>
  <xdr:twoCellAnchor editAs="oneCell">
    <xdr:from>
      <xdr:col>15</xdr:col>
      <xdr:colOff>698059</xdr:colOff>
      <xdr:row>126</xdr:row>
      <xdr:rowOff>112061</xdr:rowOff>
    </xdr:from>
    <xdr:to>
      <xdr:col>23</xdr:col>
      <xdr:colOff>70950</xdr:colOff>
      <xdr:row>134</xdr:row>
      <xdr:rowOff>324973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A8D5944-2D78-487C-9E9C-E7EE6B169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88472" y="25325296"/>
          <a:ext cx="2970399" cy="2263589"/>
        </a:xfrm>
        <a:prstGeom prst="rect">
          <a:avLst/>
        </a:prstGeom>
      </xdr:spPr>
    </xdr:pic>
    <xdr:clientData/>
  </xdr:twoCellAnchor>
  <xdr:twoCellAnchor editAs="oneCell">
    <xdr:from>
      <xdr:col>7</xdr:col>
      <xdr:colOff>143790</xdr:colOff>
      <xdr:row>122</xdr:row>
      <xdr:rowOff>73343</xdr:rowOff>
    </xdr:from>
    <xdr:to>
      <xdr:col>15</xdr:col>
      <xdr:colOff>653656</xdr:colOff>
      <xdr:row>136</xdr:row>
      <xdr:rowOff>41575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E0DED15A-94DF-4F36-843D-EED25F33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0081" y="24065137"/>
          <a:ext cx="4549585" cy="3935114"/>
        </a:xfrm>
        <a:prstGeom prst="rect">
          <a:avLst/>
        </a:prstGeom>
      </xdr:spPr>
    </xdr:pic>
    <xdr:clientData/>
  </xdr:twoCellAnchor>
  <xdr:twoCellAnchor editAs="oneCell">
    <xdr:from>
      <xdr:col>2</xdr:col>
      <xdr:colOff>140073</xdr:colOff>
      <xdr:row>122</xdr:row>
      <xdr:rowOff>44824</xdr:rowOff>
    </xdr:from>
    <xdr:to>
      <xdr:col>7</xdr:col>
      <xdr:colOff>171805</xdr:colOff>
      <xdr:row>135</xdr:row>
      <xdr:rowOff>259264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11A805C4-CB9C-49E1-9639-603B5C062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3353" y="24036618"/>
          <a:ext cx="4052758" cy="3833940"/>
        </a:xfrm>
        <a:prstGeom prst="rect">
          <a:avLst/>
        </a:prstGeom>
      </xdr:spPr>
    </xdr:pic>
    <xdr:clientData/>
  </xdr:twoCellAnchor>
  <xdr:twoCellAnchor>
    <xdr:from>
      <xdr:col>2</xdr:col>
      <xdr:colOff>537882</xdr:colOff>
      <xdr:row>136</xdr:row>
      <xdr:rowOff>136711</xdr:rowOff>
    </xdr:from>
    <xdr:to>
      <xdr:col>4</xdr:col>
      <xdr:colOff>170329</xdr:colOff>
      <xdr:row>137</xdr:row>
      <xdr:rowOff>284068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929279D9-B2CB-4AB7-A8BE-007D0266E89C}"/>
            </a:ext>
          </a:extLst>
        </xdr:cNvPr>
        <xdr:cNvSpPr txBox="1"/>
      </xdr:nvSpPr>
      <xdr:spPr>
        <a:xfrm>
          <a:off x="1848970" y="28095387"/>
          <a:ext cx="2156012" cy="494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15</xdr:col>
      <xdr:colOff>349062</xdr:colOff>
      <xdr:row>151</xdr:row>
      <xdr:rowOff>244287</xdr:rowOff>
    </xdr:from>
    <xdr:to>
      <xdr:col>19</xdr:col>
      <xdr:colOff>128027</xdr:colOff>
      <xdr:row>152</xdr:row>
      <xdr:rowOff>160244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15D9BBC1-2698-4A31-9D7C-FFEB7975B089}"/>
            </a:ext>
          </a:extLst>
        </xdr:cNvPr>
        <xdr:cNvSpPr txBox="1"/>
      </xdr:nvSpPr>
      <xdr:spPr>
        <a:xfrm>
          <a:off x="8990478" y="32629287"/>
          <a:ext cx="2370605" cy="2633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5- Exemplo de rede trifásica</a:t>
          </a:r>
        </a:p>
      </xdr:txBody>
    </xdr:sp>
    <xdr:clientData/>
  </xdr:twoCellAnchor>
  <xdr:twoCellAnchor>
    <xdr:from>
      <xdr:col>2</xdr:col>
      <xdr:colOff>842961</xdr:colOff>
      <xdr:row>151</xdr:row>
      <xdr:rowOff>136149</xdr:rowOff>
    </xdr:from>
    <xdr:to>
      <xdr:col>7</xdr:col>
      <xdr:colOff>142033</xdr:colOff>
      <xdr:row>152</xdr:row>
      <xdr:rowOff>69474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D133D75B-BEB9-428A-8985-F50A01530BFB}"/>
            </a:ext>
          </a:extLst>
        </xdr:cNvPr>
        <xdr:cNvSpPr txBox="1"/>
      </xdr:nvSpPr>
      <xdr:spPr>
        <a:xfrm>
          <a:off x="2459128" y="32521149"/>
          <a:ext cx="2587438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16</xdr:col>
      <xdr:colOff>26333</xdr:colOff>
      <xdr:row>135</xdr:row>
      <xdr:rowOff>246530</xdr:rowOff>
    </xdr:from>
    <xdr:to>
      <xdr:col>22</xdr:col>
      <xdr:colOff>60510</xdr:colOff>
      <xdr:row>136</xdr:row>
      <xdr:rowOff>340097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37A835BF-25B1-4F5C-8132-47680297289B}"/>
            </a:ext>
          </a:extLst>
        </xdr:cNvPr>
        <xdr:cNvSpPr txBox="1"/>
      </xdr:nvSpPr>
      <xdr:spPr>
        <a:xfrm>
          <a:off x="10037108" y="27857824"/>
          <a:ext cx="2309531" cy="440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280</xdr:colOff>
      <xdr:row>136</xdr:row>
      <xdr:rowOff>191620</xdr:rowOff>
    </xdr:from>
    <xdr:to>
      <xdr:col>15</xdr:col>
      <xdr:colOff>60512</xdr:colOff>
      <xdr:row>137</xdr:row>
      <xdr:rowOff>317686</xdr:rowOff>
    </xdr:to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E8B0A787-BA7F-487B-80BD-50E1AE5CCE7F}"/>
            </a:ext>
          </a:extLst>
        </xdr:cNvPr>
        <xdr:cNvSpPr txBox="1"/>
      </xdr:nvSpPr>
      <xdr:spPr>
        <a:xfrm>
          <a:off x="6152589" y="28150296"/>
          <a:ext cx="2260788" cy="4734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>
    <xdr:from>
      <xdr:col>4</xdr:col>
      <xdr:colOff>145957</xdr:colOff>
      <xdr:row>156</xdr:row>
      <xdr:rowOff>216836</xdr:rowOff>
    </xdr:from>
    <xdr:to>
      <xdr:col>15</xdr:col>
      <xdr:colOff>403692</xdr:colOff>
      <xdr:row>157</xdr:row>
      <xdr:rowOff>138395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B12A64D6-A01B-4D1C-BFE3-8C866873B8EF}"/>
            </a:ext>
          </a:extLst>
        </xdr:cNvPr>
        <xdr:cNvSpPr txBox="1"/>
      </xdr:nvSpPr>
      <xdr:spPr>
        <a:xfrm>
          <a:off x="3956239" y="34338748"/>
          <a:ext cx="5143499" cy="2689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 editAs="oneCell">
    <xdr:from>
      <xdr:col>4</xdr:col>
      <xdr:colOff>140073</xdr:colOff>
      <xdr:row>153</xdr:row>
      <xdr:rowOff>67235</xdr:rowOff>
    </xdr:from>
    <xdr:to>
      <xdr:col>7</xdr:col>
      <xdr:colOff>157801</xdr:colOff>
      <xdr:row>156</xdr:row>
      <xdr:rowOff>92037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D415205C-C12B-4AF6-9CBE-4B495D39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4471" y="33147000"/>
          <a:ext cx="1133632" cy="1066949"/>
        </a:xfrm>
        <a:prstGeom prst="rect">
          <a:avLst/>
        </a:prstGeom>
      </xdr:spPr>
    </xdr:pic>
    <xdr:clientData/>
  </xdr:twoCellAnchor>
  <xdr:twoCellAnchor editAs="oneCell">
    <xdr:from>
      <xdr:col>8</xdr:col>
      <xdr:colOff>78442</xdr:colOff>
      <xdr:row>153</xdr:row>
      <xdr:rowOff>33618</xdr:rowOff>
    </xdr:from>
    <xdr:to>
      <xdr:col>12</xdr:col>
      <xdr:colOff>34249</xdr:colOff>
      <xdr:row>156</xdr:row>
      <xdr:rowOff>77473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BABD8497-7025-4A82-AAF1-508408C0A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40825" y="33113383"/>
          <a:ext cx="1009791" cy="1086002"/>
        </a:xfrm>
        <a:prstGeom prst="rect">
          <a:avLst/>
        </a:prstGeom>
      </xdr:spPr>
    </xdr:pic>
    <xdr:clientData/>
  </xdr:twoCellAnchor>
  <xdr:twoCellAnchor editAs="oneCell">
    <xdr:from>
      <xdr:col>14</xdr:col>
      <xdr:colOff>140354</xdr:colOff>
      <xdr:row>153</xdr:row>
      <xdr:rowOff>93570</xdr:rowOff>
    </xdr:from>
    <xdr:to>
      <xdr:col>15</xdr:col>
      <xdr:colOff>393393</xdr:colOff>
      <xdr:row>156</xdr:row>
      <xdr:rowOff>89793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56726981-346D-4209-B7F9-E90CCDC0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36033" y="33173335"/>
          <a:ext cx="943107" cy="10383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11</xdr:row>
          <xdr:rowOff>0</xdr:rowOff>
        </xdr:from>
        <xdr:to>
          <xdr:col>4</xdr:col>
          <xdr:colOff>228600</xdr:colOff>
          <xdr:row>12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E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EM GAIOLA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0</xdr:rowOff>
        </xdr:from>
        <xdr:to>
          <xdr:col>7</xdr:col>
          <xdr:colOff>676275</xdr:colOff>
          <xdr:row>12</xdr:row>
          <xdr:rowOff>28575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E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BOBINADO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12</xdr:row>
          <xdr:rowOff>38100</xdr:rowOff>
        </xdr:from>
        <xdr:to>
          <xdr:col>4</xdr:col>
          <xdr:colOff>228600</xdr:colOff>
          <xdr:row>13</xdr:row>
          <xdr:rowOff>66675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E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SÍNCRONO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38100</xdr:rowOff>
        </xdr:from>
        <xdr:to>
          <xdr:col>7</xdr:col>
          <xdr:colOff>676275</xdr:colOff>
          <xdr:row>13</xdr:row>
          <xdr:rowOff>66675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E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CORRENTE CONTÍNUA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0</xdr:rowOff>
        </xdr:from>
        <xdr:to>
          <xdr:col>2</xdr:col>
          <xdr:colOff>476250</xdr:colOff>
          <xdr:row>17</xdr:row>
          <xdr:rowOff>28575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E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 FASE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16</xdr:row>
          <xdr:rowOff>0</xdr:rowOff>
        </xdr:from>
        <xdr:to>
          <xdr:col>4</xdr:col>
          <xdr:colOff>266700</xdr:colOff>
          <xdr:row>17</xdr:row>
          <xdr:rowOff>28575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E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16</xdr:row>
          <xdr:rowOff>0</xdr:rowOff>
        </xdr:from>
        <xdr:to>
          <xdr:col>6</xdr:col>
          <xdr:colOff>180975</xdr:colOff>
          <xdr:row>17</xdr:row>
          <xdr:rowOff>28575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E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219075</xdr:colOff>
          <xdr:row>29</xdr:row>
          <xdr:rowOff>161925</xdr:rowOff>
        </xdr:from>
        <xdr:to>
          <xdr:col>3</xdr:col>
          <xdr:colOff>28575</xdr:colOff>
          <xdr:row>31</xdr:row>
          <xdr:rowOff>47625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E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HORA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31</xdr:row>
          <xdr:rowOff>161925</xdr:rowOff>
        </xdr:from>
        <xdr:to>
          <xdr:col>3</xdr:col>
          <xdr:colOff>38100</xdr:colOff>
          <xdr:row>33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E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33</xdr:row>
          <xdr:rowOff>152400</xdr:rowOff>
        </xdr:from>
        <xdr:to>
          <xdr:col>3</xdr:col>
          <xdr:colOff>47625</xdr:colOff>
          <xdr:row>35</xdr:row>
          <xdr:rowOff>38100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E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OUTRAS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39</xdr:row>
          <xdr:rowOff>0</xdr:rowOff>
        </xdr:from>
        <xdr:to>
          <xdr:col>3</xdr:col>
          <xdr:colOff>438150</xdr:colOff>
          <xdr:row>40</xdr:row>
          <xdr:rowOff>28575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E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SERIE-PARALELO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40</xdr:row>
          <xdr:rowOff>9525</xdr:rowOff>
        </xdr:from>
        <xdr:to>
          <xdr:col>3</xdr:col>
          <xdr:colOff>571500</xdr:colOff>
          <xdr:row>41</xdr:row>
          <xdr:rowOff>38100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E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ESTRELA-TRIÂNGULO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</xdr:row>
          <xdr:rowOff>9525</xdr:rowOff>
        </xdr:from>
        <xdr:to>
          <xdr:col>3</xdr:col>
          <xdr:colOff>685800</xdr:colOff>
          <xdr:row>42</xdr:row>
          <xdr:rowOff>38100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E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COMPENSADORA - TAP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</xdr:row>
          <xdr:rowOff>9525</xdr:rowOff>
        </xdr:from>
        <xdr:to>
          <xdr:col>4</xdr:col>
          <xdr:colOff>666750</xdr:colOff>
          <xdr:row>43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E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RESISTÊNCIA/REATÂNCIA PRIMÁRIA - AJUSTE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</xdr:row>
          <xdr:rowOff>9525</xdr:rowOff>
        </xdr:from>
        <xdr:to>
          <xdr:col>3</xdr:col>
          <xdr:colOff>428625</xdr:colOff>
          <xdr:row>44</xdr:row>
          <xdr:rowOff>38100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E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  ROTÓRICA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</xdr:row>
          <xdr:rowOff>9525</xdr:rowOff>
        </xdr:from>
        <xdr:to>
          <xdr:col>6</xdr:col>
          <xdr:colOff>581025</xdr:colOff>
          <xdr:row>46</xdr:row>
          <xdr:rowOff>66675</xdr:rowOff>
        </xdr:to>
        <xdr:sp macro="" textlink="">
          <xdr:nvSpPr>
            <xdr:cNvPr id="4130" name="Check Box 34" descr="INVERSOR DE FREQUÊNCIA - CORRENTE DE PARTIDA COM O DISPOSITIVO: 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E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INVERSOR DE FREQUÊNCIA - CORRENTE DE PARTIDA COM O DISPOSITIVO: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44</xdr:row>
          <xdr:rowOff>9525</xdr:rowOff>
        </xdr:from>
        <xdr:to>
          <xdr:col>5</xdr:col>
          <xdr:colOff>676275</xdr:colOff>
          <xdr:row>45</xdr:row>
          <xdr:rowOff>38100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E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SOFT STARTER - CORRENTE DE PARTIDA COM O DISPOSITIVO: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46</xdr:row>
          <xdr:rowOff>38100</xdr:rowOff>
        </xdr:from>
        <xdr:to>
          <xdr:col>3</xdr:col>
          <xdr:colOff>419100</xdr:colOff>
          <xdr:row>47</xdr:row>
          <xdr:rowOff>66675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E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OUTROS: INDICAR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47625</xdr:rowOff>
    </xdr:from>
    <xdr:to>
      <xdr:col>15</xdr:col>
      <xdr:colOff>1783121</xdr:colOff>
      <xdr:row>106</xdr:row>
      <xdr:rowOff>162579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869275"/>
          <a:ext cx="13946546" cy="4686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15</xdr:col>
      <xdr:colOff>1564016</xdr:colOff>
      <xdr:row>124</xdr:row>
      <xdr:rowOff>152873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584150"/>
          <a:ext cx="13727441" cy="3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15</xdr:col>
      <xdr:colOff>1649753</xdr:colOff>
      <xdr:row>167</xdr:row>
      <xdr:rowOff>77301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9203650"/>
          <a:ext cx="13813178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15</xdr:col>
      <xdr:colOff>906699</xdr:colOff>
      <xdr:row>206</xdr:row>
      <xdr:rowOff>115326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204650"/>
          <a:ext cx="13070124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mini-e-microgeracao-distribuida/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222A-9445-4E6A-8746-5345B324787A}">
  <sheetPr codeName="Planilha1">
    <tabColor rgb="FF00B050"/>
  </sheetPr>
  <dimension ref="A1:XFC340"/>
  <sheetViews>
    <sheetView showGridLines="0" zoomScale="85" zoomScaleNormal="85" zoomScaleSheetLayoutView="70" workbookViewId="0">
      <pane ySplit="9" topLeftCell="A45" activePane="bottomLeft" state="frozen"/>
      <selection activeCell="G285" sqref="G285:J285"/>
      <selection pane="bottomLeft" activeCell="C285" sqref="C285:R285"/>
    </sheetView>
  </sheetViews>
  <sheetFormatPr defaultColWidth="0" defaultRowHeight="15" zeroHeight="1"/>
  <cols>
    <col min="1" max="2" width="4.140625" customWidth="1"/>
    <col min="3" max="3" width="21.28515625" customWidth="1"/>
    <col min="4" max="4" width="7.7109375" customWidth="1"/>
    <col min="5" max="5" width="2.7109375" customWidth="1"/>
    <col min="6" max="6" width="16.42578125" customWidth="1"/>
    <col min="7" max="7" width="8.5703125" customWidth="1"/>
    <col min="8" max="8" width="13.28515625" customWidth="1"/>
    <col min="9" max="9" width="8.5703125" customWidth="1"/>
    <col min="10" max="10" width="16.85546875" customWidth="1"/>
    <col min="11" max="11" width="7.7109375" customWidth="1"/>
    <col min="12" max="12" width="12.140625" customWidth="1"/>
    <col min="13" max="13" width="7.7109375" customWidth="1"/>
    <col min="14" max="14" width="12" customWidth="1"/>
    <col min="15" max="15" width="9.5703125" customWidth="1"/>
    <col min="16" max="16" width="14.42578125" customWidth="1"/>
    <col min="17" max="17" width="9.7109375" customWidth="1"/>
    <col min="18" max="18" width="9.85546875" customWidth="1"/>
    <col min="19" max="19" width="3.42578125" customWidth="1"/>
    <col min="20" max="20" width="5.140625" customWidth="1"/>
    <col min="21" max="21" width="14.85546875" hidden="1" customWidth="1"/>
    <col min="22" max="22" width="27.5703125" hidden="1" customWidth="1"/>
    <col min="23" max="35" width="12.140625" hidden="1" customWidth="1"/>
    <col min="36" max="16381" width="12.7109375" hidden="1"/>
    <col min="16382" max="16382" width="1.85546875" customWidth="1"/>
    <col min="16383" max="16383" width="4.140625" customWidth="1"/>
    <col min="16384" max="16384" width="2.28515625" customWidth="1"/>
  </cols>
  <sheetData>
    <row r="1" spans="1:35" ht="15.75" customHeight="1">
      <c r="C1" s="232"/>
      <c r="D1" s="232"/>
      <c r="F1" s="232"/>
      <c r="G1" s="232"/>
      <c r="H1" s="232"/>
      <c r="I1" s="232"/>
      <c r="J1" s="232"/>
      <c r="K1" s="232"/>
      <c r="L1" s="232"/>
    </row>
    <row r="2" spans="1:35" ht="6" customHeight="1">
      <c r="C2" s="232"/>
      <c r="D2" s="232"/>
    </row>
    <row r="3" spans="1:35" ht="22.5" customHeight="1">
      <c r="C3" s="457"/>
      <c r="D3" s="1006" t="s">
        <v>733</v>
      </c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6"/>
      <c r="P3" s="1006"/>
      <c r="Q3" s="1006"/>
      <c r="R3" s="608"/>
    </row>
    <row r="4" spans="1:35" ht="9.75" customHeight="1">
      <c r="C4" s="222"/>
      <c r="D4" s="232"/>
      <c r="F4" s="233"/>
      <c r="G4" s="233"/>
      <c r="H4" s="233"/>
      <c r="I4" s="1013" t="s">
        <v>2463</v>
      </c>
      <c r="J4" s="1013"/>
      <c r="K4" s="1013"/>
      <c r="L4" s="1013"/>
      <c r="M4" s="1013"/>
      <c r="N4" s="1013"/>
      <c r="O4" s="1013"/>
      <c r="P4" s="1013"/>
      <c r="Q4" s="1013"/>
      <c r="R4" s="607"/>
    </row>
    <row r="5" spans="1:35" ht="8.25" customHeight="1">
      <c r="A5" s="1"/>
      <c r="B5" s="1"/>
      <c r="C5" s="225"/>
      <c r="D5" s="234"/>
      <c r="F5" s="342"/>
      <c r="G5" s="342"/>
      <c r="H5" s="342"/>
      <c r="I5" s="1013"/>
      <c r="J5" s="1013"/>
      <c r="K5" s="1013"/>
      <c r="L5" s="1013"/>
      <c r="M5" s="1013"/>
      <c r="N5" s="1013"/>
      <c r="O5" s="1013"/>
      <c r="P5" s="1013"/>
      <c r="Q5" s="1013"/>
      <c r="R5" s="60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10.5" customHeight="1">
      <c r="A6" s="1"/>
      <c r="B6" s="1"/>
      <c r="C6" s="223"/>
      <c r="D6" s="224"/>
      <c r="E6" s="243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6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6" customHeight="1"/>
    <row r="8" spans="1:35" ht="15.75" customHeight="1">
      <c r="C8" s="849" t="str">
        <f>IF('Validação formulário'!E115,"Tudo pronto! Por favor, salve e envie o formulário como anexo de planilha eletrônica.","Opa! Parece que falta preencher o campo "&amp;'Validação formulário'!D115&amp;"")</f>
        <v>Opa! Parece que falta preencher o campo Localização Geográfica da propriedade:*</v>
      </c>
      <c r="D8" s="849"/>
      <c r="E8" s="849"/>
      <c r="F8" s="849"/>
      <c r="G8" s="849"/>
      <c r="H8" s="849"/>
      <c r="I8" s="849"/>
      <c r="J8" s="849"/>
      <c r="K8" s="849"/>
      <c r="L8" s="849"/>
      <c r="M8" s="849"/>
      <c r="N8" s="849"/>
      <c r="O8" s="849"/>
      <c r="P8" s="849"/>
      <c r="Q8" s="849"/>
      <c r="R8" s="849"/>
    </row>
    <row r="9" spans="1:35" ht="8.25" customHeight="1"/>
    <row r="10" spans="1:35" ht="3.75" customHeight="1">
      <c r="C10" s="235"/>
      <c r="D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</row>
    <row r="11" spans="1:35" ht="18" customHeight="1">
      <c r="C11" s="1" t="s">
        <v>10</v>
      </c>
      <c r="D11" s="1"/>
    </row>
    <row r="12" spans="1:35" ht="4.5" customHeight="1"/>
    <row r="13" spans="1:35" ht="14.25" customHeight="1">
      <c r="C13" s="1042" t="s">
        <v>729</v>
      </c>
      <c r="D13" s="1043"/>
      <c r="E13" s="1043"/>
      <c r="F13" s="1043"/>
      <c r="G13" s="1043"/>
      <c r="H13" s="1043"/>
      <c r="I13" s="1043"/>
      <c r="J13" s="1043"/>
      <c r="K13" s="1043"/>
      <c r="L13" s="1043"/>
      <c r="M13" s="1043"/>
      <c r="N13" s="1043"/>
      <c r="O13" s="1043"/>
      <c r="P13" s="1043"/>
      <c r="Q13" s="1043"/>
      <c r="R13" s="1044"/>
    </row>
    <row r="14" spans="1:35" ht="4.5" customHeight="1"/>
    <row r="15" spans="1:35" ht="21" customHeight="1">
      <c r="C15" s="1055" t="s">
        <v>730</v>
      </c>
      <c r="D15" s="1056"/>
      <c r="E15" s="1056"/>
      <c r="F15" s="1056"/>
      <c r="G15" s="1056"/>
      <c r="H15" s="1056"/>
      <c r="I15" s="1056"/>
      <c r="J15" s="1056"/>
      <c r="K15" s="1056"/>
      <c r="L15" s="1056"/>
      <c r="M15" s="1056"/>
      <c r="N15" s="1056"/>
      <c r="O15" s="1056"/>
      <c r="P15" s="1056"/>
      <c r="Q15" s="1056"/>
      <c r="R15" s="1057"/>
      <c r="S15" s="675"/>
      <c r="T15" s="675"/>
      <c r="U15" s="674"/>
      <c r="V15" s="674"/>
      <c r="W15" s="674"/>
      <c r="X15" s="674"/>
      <c r="Y15" s="674"/>
    </row>
    <row r="16" spans="1:35" ht="29.25" customHeight="1">
      <c r="C16" s="1052" t="s">
        <v>2400</v>
      </c>
      <c r="D16" s="1053"/>
      <c r="E16" s="1053"/>
      <c r="F16" s="1053"/>
      <c r="G16" s="1053"/>
      <c r="H16" s="1053"/>
      <c r="I16" s="1053"/>
      <c r="J16" s="1053"/>
      <c r="K16" s="1053"/>
      <c r="L16" s="1053"/>
      <c r="M16" s="1053"/>
      <c r="N16" s="1053"/>
      <c r="O16" s="1053"/>
      <c r="P16" s="1053"/>
      <c r="Q16" s="1053"/>
      <c r="R16" s="1054"/>
      <c r="S16" s="676"/>
      <c r="T16" s="676"/>
      <c r="U16" s="676"/>
      <c r="V16" s="676"/>
      <c r="W16" s="676"/>
      <c r="X16" s="676"/>
      <c r="Y16" s="676"/>
    </row>
    <row r="17" spans="3:25" ht="18.75" customHeight="1">
      <c r="C17" s="1028" t="s">
        <v>2446</v>
      </c>
      <c r="D17" s="1029"/>
      <c r="E17" s="1029"/>
      <c r="F17" s="1029"/>
      <c r="G17" s="1029"/>
      <c r="H17" s="1029"/>
      <c r="I17" s="1029"/>
      <c r="J17" s="1029"/>
      <c r="K17" s="1029"/>
      <c r="L17" s="1029"/>
      <c r="M17" s="1029"/>
      <c r="N17" s="1029"/>
      <c r="O17" s="1029"/>
      <c r="P17" s="1029"/>
      <c r="Q17" s="1029"/>
      <c r="R17" s="1030"/>
      <c r="S17" s="1031"/>
      <c r="T17" s="1031"/>
      <c r="U17" s="1031"/>
      <c r="V17" s="1031"/>
      <c r="W17" s="1031"/>
      <c r="X17" s="1031"/>
      <c r="Y17" s="1031"/>
    </row>
    <row r="18" spans="3:25" ht="31.5" customHeight="1">
      <c r="C18" s="1028" t="s">
        <v>2378</v>
      </c>
      <c r="D18" s="1029"/>
      <c r="E18" s="1029"/>
      <c r="F18" s="1029"/>
      <c r="G18" s="1029"/>
      <c r="H18" s="1029"/>
      <c r="I18" s="1029"/>
      <c r="J18" s="1029"/>
      <c r="K18" s="1029"/>
      <c r="L18" s="1029"/>
      <c r="M18" s="1029"/>
      <c r="N18" s="1029"/>
      <c r="O18" s="1029"/>
      <c r="P18" s="1029"/>
      <c r="Q18" s="1029"/>
      <c r="R18" s="1030"/>
      <c r="S18" s="1031"/>
      <c r="T18" s="1031"/>
      <c r="U18" s="1031"/>
      <c r="V18" s="1031"/>
      <c r="W18" s="1031"/>
      <c r="X18" s="1031"/>
      <c r="Y18" s="1031"/>
    </row>
    <row r="19" spans="3:25" ht="48.75" customHeight="1">
      <c r="C19" s="1028" t="s">
        <v>2389</v>
      </c>
      <c r="D19" s="1029"/>
      <c r="E19" s="1029"/>
      <c r="F19" s="1029"/>
      <c r="G19" s="1029"/>
      <c r="H19" s="1029"/>
      <c r="I19" s="1029"/>
      <c r="J19" s="1029"/>
      <c r="K19" s="1029"/>
      <c r="L19" s="1029"/>
      <c r="M19" s="1029"/>
      <c r="N19" s="1029"/>
      <c r="O19" s="1029"/>
      <c r="P19" s="1029"/>
      <c r="Q19" s="1029"/>
      <c r="R19" s="1030"/>
      <c r="S19" s="1031"/>
      <c r="T19" s="1031"/>
      <c r="U19" s="1031"/>
      <c r="V19" s="1031"/>
      <c r="W19" s="1031"/>
      <c r="X19" s="1031"/>
      <c r="Y19" s="1031"/>
    </row>
    <row r="20" spans="3:25" ht="30" customHeight="1">
      <c r="C20" s="1028" t="s">
        <v>2388</v>
      </c>
      <c r="D20" s="1029"/>
      <c r="E20" s="1029"/>
      <c r="F20" s="1029"/>
      <c r="G20" s="1029"/>
      <c r="H20" s="1029"/>
      <c r="I20" s="1029"/>
      <c r="J20" s="1029"/>
      <c r="K20" s="1029"/>
      <c r="L20" s="1029"/>
      <c r="M20" s="1029"/>
      <c r="N20" s="1029"/>
      <c r="O20" s="1029"/>
      <c r="P20" s="1029"/>
      <c r="Q20" s="1029"/>
      <c r="R20" s="1030"/>
      <c r="S20" s="1031"/>
      <c r="T20" s="1031"/>
      <c r="U20" s="1031"/>
      <c r="V20" s="1031"/>
      <c r="W20" s="1031"/>
      <c r="X20" s="1031"/>
      <c r="Y20" s="1031"/>
    </row>
    <row r="21" spans="3:25" ht="16.5" customHeight="1">
      <c r="C21" s="1033" t="s">
        <v>3</v>
      </c>
      <c r="D21" s="1034"/>
      <c r="E21" s="1034"/>
      <c r="F21" s="1034"/>
      <c r="G21" s="1034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5"/>
      <c r="S21" s="1031"/>
      <c r="T21" s="1031"/>
      <c r="U21" s="1031"/>
      <c r="V21" s="1031"/>
      <c r="W21" s="1031"/>
      <c r="X21" s="1031"/>
      <c r="Y21" s="1031"/>
    </row>
    <row r="22" spans="3:25" ht="15.75" customHeight="1">
      <c r="C22" s="1028" t="s">
        <v>4</v>
      </c>
      <c r="D22" s="1029"/>
      <c r="E22" s="1029"/>
      <c r="F22" s="1029"/>
      <c r="G22" s="1029"/>
      <c r="H22" s="1029"/>
      <c r="I22" s="1029"/>
      <c r="J22" s="1029"/>
      <c r="K22" s="1029"/>
      <c r="L22" s="1029"/>
      <c r="M22" s="1029"/>
      <c r="N22" s="1029"/>
      <c r="O22" s="1029"/>
      <c r="P22" s="1029"/>
      <c r="Q22" s="1029"/>
      <c r="R22" s="1030"/>
      <c r="S22" s="1031"/>
      <c r="T22" s="1031"/>
      <c r="U22" s="1031"/>
      <c r="V22" s="1031"/>
      <c r="W22" s="1031"/>
      <c r="X22" s="1031"/>
      <c r="Y22" s="1031"/>
    </row>
    <row r="23" spans="3:25" ht="15.75" customHeight="1">
      <c r="C23" s="1028" t="s">
        <v>5</v>
      </c>
      <c r="D23" s="1029"/>
      <c r="E23" s="1029"/>
      <c r="F23" s="1029"/>
      <c r="G23" s="1029"/>
      <c r="H23" s="1029"/>
      <c r="I23" s="1029"/>
      <c r="J23" s="1029"/>
      <c r="K23" s="1029"/>
      <c r="L23" s="1029"/>
      <c r="M23" s="1029"/>
      <c r="N23" s="1029"/>
      <c r="O23" s="1029"/>
      <c r="P23" s="1029"/>
      <c r="Q23" s="1029"/>
      <c r="R23" s="1030"/>
      <c r="S23" s="1031"/>
      <c r="T23" s="1031"/>
      <c r="U23" s="1031"/>
      <c r="V23" s="1031"/>
      <c r="W23" s="1031"/>
      <c r="X23" s="1031"/>
      <c r="Y23" s="1031"/>
    </row>
    <row r="24" spans="3:25" ht="15.75" customHeight="1">
      <c r="C24" s="1028" t="s">
        <v>6</v>
      </c>
      <c r="D24" s="1029"/>
      <c r="E24" s="1029"/>
      <c r="F24" s="1029"/>
      <c r="G24" s="1029"/>
      <c r="H24" s="1029"/>
      <c r="I24" s="1029"/>
      <c r="J24" s="1029"/>
      <c r="K24" s="1029"/>
      <c r="L24" s="1029"/>
      <c r="M24" s="1029"/>
      <c r="N24" s="1029"/>
      <c r="O24" s="1029"/>
      <c r="P24" s="1029"/>
      <c r="Q24" s="1029"/>
      <c r="R24" s="1030"/>
      <c r="S24" s="1031"/>
      <c r="T24" s="1031"/>
      <c r="U24" s="1031"/>
      <c r="V24" s="1031"/>
      <c r="W24" s="1031"/>
      <c r="X24" s="1031"/>
      <c r="Y24" s="1031"/>
    </row>
    <row r="25" spans="3:25" ht="16.5" customHeight="1">
      <c r="C25" s="1028" t="s">
        <v>7</v>
      </c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29"/>
      <c r="O25" s="1029"/>
      <c r="P25" s="1029"/>
      <c r="Q25" s="1029"/>
      <c r="R25" s="1030"/>
      <c r="S25" s="1031"/>
      <c r="T25" s="1031"/>
      <c r="U25" s="1031"/>
      <c r="V25" s="1031"/>
      <c r="W25" s="1031"/>
      <c r="X25" s="1031"/>
      <c r="Y25" s="1031"/>
    </row>
    <row r="26" spans="3:25" ht="15.75" customHeight="1">
      <c r="C26" s="1028" t="s">
        <v>2391</v>
      </c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29"/>
      <c r="O26" s="1029"/>
      <c r="P26" s="1029"/>
      <c r="Q26" s="1029"/>
      <c r="R26" s="1030"/>
      <c r="S26" s="1031"/>
      <c r="T26" s="1031"/>
      <c r="U26" s="1031"/>
      <c r="V26" s="1031"/>
      <c r="W26" s="1031"/>
      <c r="X26" s="1031"/>
      <c r="Y26" s="1031"/>
    </row>
    <row r="27" spans="3:25" ht="17.25" customHeight="1">
      <c r="C27" s="1028" t="s">
        <v>2392</v>
      </c>
      <c r="D27" s="1029"/>
      <c r="E27" s="1029"/>
      <c r="F27" s="1029"/>
      <c r="G27" s="1029"/>
      <c r="H27" s="1029"/>
      <c r="I27" s="1029"/>
      <c r="J27" s="1029"/>
      <c r="K27" s="1029"/>
      <c r="L27" s="1029"/>
      <c r="M27" s="1029"/>
      <c r="N27" s="1029"/>
      <c r="O27" s="1029"/>
      <c r="P27" s="1029"/>
      <c r="Q27" s="1029"/>
      <c r="R27" s="1030"/>
      <c r="S27" s="1031"/>
      <c r="T27" s="1031"/>
      <c r="U27" s="1031"/>
      <c r="V27" s="1031"/>
      <c r="W27" s="1031"/>
      <c r="X27" s="1031"/>
      <c r="Y27" s="1031"/>
    </row>
    <row r="28" spans="3:25" ht="18.75" customHeight="1">
      <c r="C28" s="1028" t="s">
        <v>2398</v>
      </c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029"/>
      <c r="P28" s="1029"/>
      <c r="Q28" s="1029"/>
      <c r="R28" s="1030"/>
      <c r="S28" s="1029"/>
      <c r="T28" s="1029"/>
      <c r="U28" s="1029"/>
      <c r="V28" s="1029"/>
      <c r="W28" s="1029"/>
      <c r="X28" s="1029"/>
      <c r="Y28" s="1029"/>
    </row>
    <row r="29" spans="3:25" ht="15" customHeight="1">
      <c r="C29" s="1028" t="s">
        <v>847</v>
      </c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029"/>
      <c r="P29" s="1029"/>
      <c r="Q29" s="1029"/>
      <c r="R29" s="1030"/>
      <c r="S29" s="1029"/>
      <c r="T29" s="1029"/>
      <c r="U29" s="1029"/>
      <c r="V29" s="1029"/>
      <c r="W29" s="1029"/>
      <c r="X29" s="1029"/>
      <c r="Y29" s="1029"/>
    </row>
    <row r="30" spans="3:25" ht="18" customHeight="1">
      <c r="C30" s="1033" t="s">
        <v>846</v>
      </c>
      <c r="D30" s="1034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5"/>
      <c r="S30" s="1029"/>
      <c r="T30" s="1029"/>
      <c r="U30" s="1029"/>
      <c r="V30" s="1029"/>
      <c r="W30" s="1029"/>
      <c r="X30" s="1029"/>
      <c r="Y30" s="1029"/>
    </row>
    <row r="31" spans="3:25" ht="18.75" customHeight="1">
      <c r="C31" s="1028" t="s">
        <v>866</v>
      </c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029"/>
      <c r="P31" s="1029"/>
      <c r="Q31" s="1029"/>
      <c r="R31" s="1030"/>
      <c r="S31" s="1029"/>
      <c r="T31" s="1029"/>
      <c r="U31" s="1029"/>
      <c r="V31" s="1029"/>
      <c r="W31" s="1029"/>
      <c r="X31" s="1029"/>
      <c r="Y31" s="1029"/>
    </row>
    <row r="32" spans="3:25" ht="15.75" customHeight="1">
      <c r="C32" s="1036" t="s">
        <v>867</v>
      </c>
      <c r="D32" s="1037"/>
      <c r="E32" s="1037"/>
      <c r="F32" s="1037"/>
      <c r="G32" s="1037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8"/>
      <c r="S32" s="1029"/>
      <c r="T32" s="1029"/>
      <c r="U32" s="1029"/>
      <c r="V32" s="1029"/>
      <c r="W32" s="1029"/>
      <c r="X32" s="1029"/>
      <c r="Y32" s="1029"/>
    </row>
    <row r="33" spans="3:25" ht="32.25" customHeight="1">
      <c r="C33" s="1039" t="s">
        <v>2462</v>
      </c>
      <c r="D33" s="1040"/>
      <c r="E33" s="1040"/>
      <c r="F33" s="1040"/>
      <c r="G33" s="1040"/>
      <c r="H33" s="1040"/>
      <c r="I33" s="1040"/>
      <c r="J33" s="1040"/>
      <c r="K33" s="1040"/>
      <c r="L33" s="1040"/>
      <c r="M33" s="1040"/>
      <c r="N33" s="1040"/>
      <c r="O33" s="1040"/>
      <c r="P33" s="1040"/>
      <c r="Q33" s="1040"/>
      <c r="R33" s="1041"/>
      <c r="S33" s="1029"/>
      <c r="T33" s="1029"/>
      <c r="U33" s="1029"/>
      <c r="V33" s="1029"/>
      <c r="W33" s="1029"/>
      <c r="X33" s="1029"/>
      <c r="Y33" s="1029"/>
    </row>
    <row r="34" spans="3:25" ht="3.75" customHeight="1"/>
    <row r="35" spans="3:25" ht="32.25" customHeight="1">
      <c r="C35" s="1049" t="s">
        <v>2403</v>
      </c>
      <c r="D35" s="1050"/>
      <c r="E35" s="1050"/>
      <c r="F35" s="1050"/>
      <c r="G35" s="1050"/>
      <c r="H35" s="1050"/>
      <c r="I35" s="1050"/>
      <c r="J35" s="1050"/>
      <c r="K35" s="1050"/>
      <c r="L35" s="1050"/>
      <c r="M35" s="1050"/>
      <c r="N35" s="1050"/>
      <c r="O35" s="1050"/>
      <c r="P35" s="1050"/>
      <c r="Q35" s="1050"/>
      <c r="R35" s="1051"/>
      <c r="S35" s="678"/>
      <c r="T35" s="678"/>
      <c r="U35" s="677"/>
      <c r="V35" s="677"/>
      <c r="W35" s="677"/>
      <c r="X35" s="677"/>
      <c r="Y35" s="677"/>
    </row>
    <row r="36" spans="3:25" ht="33.75" customHeight="1">
      <c r="C36" s="1052" t="s">
        <v>2381</v>
      </c>
      <c r="D36" s="1053"/>
      <c r="E36" s="1053"/>
      <c r="F36" s="1053"/>
      <c r="G36" s="1053"/>
      <c r="H36" s="1053"/>
      <c r="I36" s="1053"/>
      <c r="J36" s="1053"/>
      <c r="K36" s="1053"/>
      <c r="L36" s="1053"/>
      <c r="M36" s="1053"/>
      <c r="N36" s="1053"/>
      <c r="O36" s="1053"/>
      <c r="P36" s="1053"/>
      <c r="Q36" s="1053"/>
      <c r="R36" s="1054"/>
      <c r="S36" s="679"/>
      <c r="T36" s="679"/>
      <c r="U36" s="679"/>
      <c r="V36" s="679"/>
      <c r="W36" s="679"/>
      <c r="X36" s="679"/>
      <c r="Y36" s="679"/>
    </row>
    <row r="37" spans="3:25" ht="30.75" customHeight="1">
      <c r="C37" s="1028" t="s">
        <v>2396</v>
      </c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29"/>
      <c r="O37" s="1029"/>
      <c r="P37" s="1029"/>
      <c r="Q37" s="1029"/>
      <c r="R37" s="1030"/>
      <c r="S37" s="679"/>
      <c r="T37" s="679"/>
      <c r="U37" s="679"/>
      <c r="V37" s="679"/>
      <c r="W37" s="679"/>
      <c r="X37" s="679"/>
      <c r="Y37" s="679"/>
    </row>
    <row r="38" spans="3:25" ht="19.5" customHeight="1">
      <c r="C38" s="1028" t="s">
        <v>2464</v>
      </c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029"/>
      <c r="P38" s="1029"/>
      <c r="Q38" s="1029"/>
      <c r="R38" s="1030"/>
      <c r="S38" s="680"/>
      <c r="T38" s="680"/>
      <c r="U38" s="680"/>
      <c r="V38" s="680"/>
      <c r="W38" s="680"/>
      <c r="X38" s="680"/>
      <c r="Y38" s="680"/>
    </row>
    <row r="39" spans="3:25" ht="32.25" customHeight="1">
      <c r="C39" s="1028" t="s">
        <v>2404</v>
      </c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29"/>
      <c r="O39" s="1029"/>
      <c r="P39" s="1029"/>
      <c r="Q39" s="1029"/>
      <c r="R39" s="1030"/>
      <c r="S39" s="679"/>
      <c r="T39" s="679"/>
      <c r="U39" s="679"/>
      <c r="V39" s="679"/>
      <c r="W39" s="679"/>
      <c r="X39" s="679"/>
      <c r="Y39" s="679"/>
    </row>
    <row r="40" spans="3:25" ht="15.75" customHeight="1">
      <c r="C40" s="1028" t="s">
        <v>731</v>
      </c>
      <c r="D40" s="1029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029"/>
      <c r="P40" s="1029"/>
      <c r="Q40" s="1029"/>
      <c r="R40" s="1030"/>
      <c r="S40" s="1032"/>
      <c r="T40" s="1032"/>
      <c r="U40" s="1032"/>
      <c r="V40" s="1032"/>
      <c r="W40" s="1032"/>
      <c r="X40" s="1032"/>
      <c r="Y40" s="1032"/>
    </row>
    <row r="41" spans="3:25" ht="18.75" customHeight="1">
      <c r="C41" s="1028" t="s">
        <v>2465</v>
      </c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029"/>
      <c r="P41" s="1029"/>
      <c r="Q41" s="1029"/>
      <c r="R41" s="1030"/>
      <c r="S41" s="680"/>
      <c r="T41" s="680"/>
      <c r="U41" s="680"/>
      <c r="V41" s="680"/>
      <c r="W41" s="680"/>
      <c r="X41" s="680"/>
      <c r="Y41" s="680"/>
    </row>
    <row r="42" spans="3:25" ht="18" customHeight="1">
      <c r="C42" s="1028" t="s">
        <v>732</v>
      </c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29"/>
      <c r="O42" s="1029"/>
      <c r="P42" s="1029"/>
      <c r="Q42" s="1029"/>
      <c r="R42" s="1030"/>
      <c r="S42" s="679"/>
      <c r="T42" s="679"/>
      <c r="U42" s="679"/>
      <c r="V42" s="679"/>
      <c r="W42" s="679"/>
      <c r="X42" s="679"/>
      <c r="Y42" s="679"/>
    </row>
    <row r="43" spans="3:25" ht="18.75" customHeight="1">
      <c r="C43" s="1028" t="s">
        <v>2466</v>
      </c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029"/>
      <c r="P43" s="1029"/>
      <c r="Q43" s="1029"/>
      <c r="R43" s="1030"/>
      <c r="S43" s="1032"/>
      <c r="T43" s="1032"/>
      <c r="U43" s="1032"/>
      <c r="V43" s="1032"/>
      <c r="W43" s="1032"/>
      <c r="X43" s="1032"/>
      <c r="Y43" s="1032"/>
    </row>
    <row r="44" spans="3:25" ht="18.75" customHeight="1">
      <c r="C44" s="1028" t="s">
        <v>2467</v>
      </c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29"/>
      <c r="O44" s="1029"/>
      <c r="P44" s="1029"/>
      <c r="Q44" s="1029"/>
      <c r="R44" s="1030"/>
      <c r="S44" s="1032"/>
      <c r="T44" s="1032"/>
      <c r="U44" s="1032"/>
      <c r="V44" s="1032"/>
      <c r="W44" s="1032"/>
      <c r="X44" s="1032"/>
      <c r="Y44" s="1032"/>
    </row>
    <row r="45" spans="3:25" ht="33" customHeight="1">
      <c r="C45" s="1028" t="s">
        <v>2405</v>
      </c>
      <c r="D45" s="1029"/>
      <c r="E45" s="1029"/>
      <c r="F45" s="1029"/>
      <c r="G45" s="1029"/>
      <c r="H45" s="1029"/>
      <c r="I45" s="1029"/>
      <c r="J45" s="1029"/>
      <c r="K45" s="1029"/>
      <c r="L45" s="1029"/>
      <c r="M45" s="1029"/>
      <c r="N45" s="1029"/>
      <c r="O45" s="1029"/>
      <c r="P45" s="1029"/>
      <c r="Q45" s="1029"/>
      <c r="R45" s="1030"/>
      <c r="S45" s="1032"/>
      <c r="T45" s="1032"/>
      <c r="U45" s="1032"/>
      <c r="V45" s="1032"/>
      <c r="W45" s="1032"/>
      <c r="X45" s="1032"/>
      <c r="Y45" s="1032"/>
    </row>
    <row r="46" spans="3:25" ht="34.5" customHeight="1">
      <c r="C46" s="1039" t="s">
        <v>2461</v>
      </c>
      <c r="D46" s="1040"/>
      <c r="E46" s="1040"/>
      <c r="F46" s="1040"/>
      <c r="G46" s="1040"/>
      <c r="H46" s="1040"/>
      <c r="I46" s="1040"/>
      <c r="J46" s="1040"/>
      <c r="K46" s="1040"/>
      <c r="L46" s="1040"/>
      <c r="M46" s="1040"/>
      <c r="N46" s="1040"/>
      <c r="O46" s="1040"/>
      <c r="P46" s="1040"/>
      <c r="Q46" s="1040"/>
      <c r="R46" s="1041"/>
      <c r="S46" s="1032"/>
      <c r="T46" s="1032"/>
      <c r="U46" s="1032"/>
      <c r="V46" s="1032"/>
      <c r="W46" s="1032"/>
      <c r="X46" s="1032"/>
      <c r="Y46" s="1032"/>
    </row>
    <row r="47" spans="3:25" ht="4.5" customHeight="1">
      <c r="C47" s="426"/>
      <c r="D47" s="426"/>
      <c r="E47" s="426"/>
      <c r="F47" s="426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s="452" customFormat="1" ht="20.100000000000001" customHeight="1">
      <c r="C48" s="803" t="s">
        <v>868</v>
      </c>
      <c r="D48" s="803"/>
      <c r="E48" s="803"/>
      <c r="F48" s="803"/>
      <c r="G48" s="803"/>
      <c r="H48" s="803"/>
      <c r="I48" s="803"/>
      <c r="J48" s="803"/>
      <c r="K48" s="803"/>
      <c r="L48" s="803"/>
      <c r="M48" s="803"/>
      <c r="N48" s="803"/>
      <c r="O48" s="803"/>
      <c r="P48" s="803"/>
      <c r="Q48" s="803"/>
      <c r="R48" s="803"/>
    </row>
    <row r="49" spans="1:16383" ht="20.100000000000001" customHeight="1">
      <c r="C49" s="800" t="s">
        <v>11</v>
      </c>
      <c r="D49" s="801"/>
      <c r="E49" s="801"/>
      <c r="F49" s="802"/>
      <c r="G49" s="882"/>
      <c r="H49" s="883"/>
      <c r="I49" s="913" t="s">
        <v>12</v>
      </c>
      <c r="J49" s="914"/>
      <c r="K49" s="914"/>
      <c r="L49" s="914"/>
      <c r="M49" s="914"/>
      <c r="N49" s="914"/>
      <c r="O49" s="914"/>
      <c r="P49" s="914"/>
      <c r="Q49" s="914"/>
      <c r="R49" s="915"/>
    </row>
    <row r="50" spans="1:16383" ht="20.100000000000001" customHeight="1">
      <c r="C50" s="797" t="s">
        <v>643</v>
      </c>
      <c r="D50" s="798"/>
      <c r="E50" s="798"/>
      <c r="F50" s="799"/>
      <c r="G50" s="850"/>
      <c r="H50" s="851"/>
      <c r="I50" s="362"/>
      <c r="J50" s="429" t="b">
        <f>IF(OR(G50="1 CAIXA",G50=""),FALSE,TRUE)</f>
        <v>0</v>
      </c>
      <c r="K50" s="362"/>
      <c r="L50" s="362"/>
      <c r="M50" s="362"/>
      <c r="N50" s="362"/>
      <c r="O50" s="362"/>
      <c r="P50" s="362"/>
      <c r="Q50" s="362"/>
      <c r="R50" s="346"/>
    </row>
    <row r="51" spans="1:16383" ht="5.25" customHeight="1"/>
    <row r="52" spans="1:16383" ht="20.100000000000001" customHeight="1">
      <c r="C52" s="803" t="s">
        <v>869</v>
      </c>
      <c r="D52" s="803"/>
      <c r="E52" s="803"/>
      <c r="F52" s="803"/>
      <c r="G52" s="803"/>
      <c r="H52" s="803"/>
      <c r="I52" s="803"/>
      <c r="J52" s="803"/>
      <c r="K52" s="803"/>
      <c r="L52" s="803"/>
      <c r="M52" s="803"/>
      <c r="N52" s="803"/>
      <c r="O52" s="803"/>
      <c r="P52" s="803"/>
      <c r="Q52" s="803"/>
      <c r="R52" s="803"/>
    </row>
    <row r="53" spans="1:16383" ht="20.100000000000001" customHeight="1">
      <c r="C53" s="759" t="s">
        <v>13</v>
      </c>
      <c r="D53" s="760"/>
      <c r="E53" s="760"/>
      <c r="F53" s="761"/>
      <c r="G53" s="793"/>
      <c r="H53" s="794"/>
      <c r="I53" s="794"/>
      <c r="J53" s="794"/>
      <c r="K53" s="794"/>
      <c r="L53" s="794"/>
      <c r="M53" s="794"/>
      <c r="N53" s="794"/>
      <c r="O53" s="794"/>
      <c r="P53" s="794"/>
      <c r="Q53" s="794"/>
      <c r="R53" s="795"/>
    </row>
    <row r="54" spans="1:16383" s="688" customFormat="1" ht="20.100000000000001" customHeight="1">
      <c r="A54"/>
      <c r="B54"/>
      <c r="C54" s="347" t="s">
        <v>14</v>
      </c>
      <c r="D54" s="916"/>
      <c r="E54" s="917"/>
      <c r="F54" s="917"/>
      <c r="G54" s="917"/>
      <c r="H54" s="917"/>
      <c r="I54" s="917"/>
      <c r="J54" s="917"/>
      <c r="K54" s="917"/>
      <c r="L54" s="917"/>
      <c r="M54" s="917"/>
      <c r="N54" s="917"/>
      <c r="O54" s="917"/>
      <c r="P54" s="917"/>
      <c r="Q54" s="917"/>
      <c r="R54" s="918"/>
      <c r="S54"/>
      <c r="T54" s="1048"/>
      <c r="U54" s="1048"/>
      <c r="V54" s="1048"/>
      <c r="W54" s="1048"/>
      <c r="X54" s="1048"/>
      <c r="Y54" s="1048"/>
      <c r="Z54" s="1048"/>
      <c r="AA54" s="1048"/>
      <c r="AB54" s="1048"/>
      <c r="AC54" s="1048"/>
      <c r="AD54" s="1048"/>
      <c r="AE54" s="1048"/>
      <c r="AF54" s="1048"/>
      <c r="AG54" s="1048"/>
      <c r="AH54" s="1048"/>
      <c r="AI54" s="1048"/>
      <c r="AJ54" s="1048"/>
      <c r="AK54" s="1048"/>
      <c r="AL54" s="1048"/>
      <c r="AM54" s="1048"/>
      <c r="AN54" s="1048"/>
      <c r="AO54" s="1048"/>
      <c r="AP54" s="1048"/>
      <c r="AQ54" s="1048"/>
      <c r="AR54" s="1048"/>
      <c r="AS54" s="1048"/>
      <c r="AT54" s="1048"/>
      <c r="AU54" s="1048"/>
      <c r="AV54" s="1048"/>
      <c r="AW54" s="1048"/>
      <c r="AX54" s="1048"/>
      <c r="AY54" s="1048"/>
      <c r="AZ54" s="1048"/>
      <c r="BA54" s="1048"/>
      <c r="BB54" s="1048"/>
      <c r="BC54" s="1048"/>
      <c r="BD54" s="1048"/>
      <c r="BE54" s="1048"/>
      <c r="BF54" s="1048"/>
      <c r="BG54" s="1048"/>
      <c r="BH54" s="1048"/>
      <c r="BI54" s="1048"/>
      <c r="BJ54" s="1048"/>
      <c r="BK54" s="1048"/>
      <c r="BL54" s="1048"/>
      <c r="BM54" s="1048"/>
      <c r="BN54" s="1048"/>
      <c r="BO54" s="1048"/>
      <c r="BP54" s="1048"/>
      <c r="BQ54" s="1048"/>
      <c r="BR54" s="1048"/>
      <c r="BS54" s="1048"/>
      <c r="BT54" s="1048"/>
      <c r="BU54" s="1048"/>
      <c r="BV54" s="1048"/>
      <c r="BW54" s="1048"/>
      <c r="BX54" s="1048"/>
      <c r="BY54" s="1048"/>
      <c r="BZ54" s="1048"/>
      <c r="CA54" s="1048"/>
      <c r="CB54" s="1048"/>
      <c r="CC54" s="1048"/>
      <c r="CD54" s="1048"/>
      <c r="CE54" s="1048"/>
      <c r="CF54" s="1048"/>
      <c r="CG54" s="1048"/>
      <c r="CH54" s="1048"/>
      <c r="CI54" s="1048"/>
      <c r="CJ54" s="1048"/>
      <c r="CK54" s="1048"/>
      <c r="CL54" s="1048"/>
      <c r="CM54" s="1048"/>
      <c r="CN54" s="1048"/>
      <c r="CO54" s="1048"/>
      <c r="CP54" s="1048"/>
      <c r="CQ54" s="1048"/>
      <c r="CR54" s="1048"/>
      <c r="CS54" s="1048"/>
      <c r="CT54" s="1048"/>
      <c r="CU54" s="1048"/>
      <c r="CV54" s="1048"/>
      <c r="CW54" s="1048"/>
      <c r="CX54" s="1048"/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48"/>
      <c r="DJ54" s="1048"/>
      <c r="DK54" s="1048"/>
      <c r="DL54" s="1048"/>
      <c r="DM54" s="1048"/>
      <c r="DN54" s="1048"/>
      <c r="DO54" s="1048"/>
      <c r="DP54" s="1048"/>
      <c r="DQ54" s="1048"/>
      <c r="DR54" s="1048"/>
      <c r="DS54" s="1048"/>
      <c r="DT54" s="1048"/>
      <c r="DU54" s="1048"/>
      <c r="DV54" s="1048"/>
      <c r="DW54" s="1048"/>
      <c r="DX54" s="1048"/>
      <c r="DY54" s="1048"/>
      <c r="DZ54" s="1048"/>
      <c r="EA54" s="1048"/>
      <c r="EB54" s="1048"/>
      <c r="EC54" s="1048"/>
      <c r="ED54" s="1048"/>
      <c r="EE54" s="1048"/>
      <c r="EF54" s="1048"/>
      <c r="EG54" s="1048"/>
      <c r="EH54" s="1048"/>
      <c r="EI54" s="1048"/>
      <c r="EJ54" s="1048"/>
      <c r="EK54" s="1048"/>
      <c r="EL54" s="1048"/>
      <c r="EM54" s="1048"/>
      <c r="EN54" s="1048"/>
      <c r="EO54" s="1048"/>
      <c r="EP54" s="1048"/>
      <c r="EQ54" s="1048"/>
      <c r="ER54" s="1048"/>
      <c r="ES54" s="1048"/>
      <c r="ET54" s="1048"/>
      <c r="EU54" s="1048"/>
      <c r="EV54" s="1048"/>
      <c r="EW54" s="1048"/>
      <c r="EX54" s="1048"/>
      <c r="EY54" s="1048"/>
      <c r="EZ54" s="1048"/>
      <c r="FA54" s="1048"/>
      <c r="FB54" s="1048"/>
      <c r="FC54" s="1048"/>
      <c r="FD54" s="1048"/>
      <c r="FE54" s="1048"/>
      <c r="FF54" s="1048"/>
      <c r="FG54" s="1048"/>
      <c r="FH54" s="1048"/>
      <c r="FI54" s="1048"/>
      <c r="FJ54" s="1048"/>
      <c r="FK54" s="1048"/>
      <c r="FL54" s="1048"/>
      <c r="FM54" s="1048"/>
      <c r="FN54" s="1048"/>
      <c r="FO54" s="1048"/>
      <c r="FP54" s="1048"/>
      <c r="FQ54" s="1048"/>
      <c r="FR54" s="1048"/>
      <c r="FS54" s="1048"/>
      <c r="FT54" s="1048"/>
      <c r="FU54" s="1048"/>
      <c r="FV54" s="1048"/>
      <c r="FW54" s="1048"/>
      <c r="FX54" s="1048"/>
      <c r="FY54" s="1048"/>
      <c r="FZ54" s="1048"/>
      <c r="GA54" s="1048"/>
      <c r="GB54" s="1048"/>
      <c r="GC54" s="1048"/>
      <c r="GD54" s="1048"/>
      <c r="GE54" s="1048"/>
      <c r="GF54" s="1048"/>
      <c r="GG54" s="1048"/>
      <c r="GH54" s="1048"/>
      <c r="GI54" s="1048"/>
      <c r="GJ54" s="1048"/>
      <c r="GK54" s="1048"/>
      <c r="GL54" s="1048"/>
      <c r="GM54" s="1048"/>
      <c r="GN54" s="1048"/>
      <c r="GO54" s="1048"/>
      <c r="GP54" s="1048"/>
      <c r="GQ54" s="1048"/>
      <c r="GR54" s="1048"/>
      <c r="GS54" s="1048"/>
      <c r="GT54" s="1048"/>
      <c r="GU54" s="1048"/>
      <c r="GV54" s="1048"/>
      <c r="GW54" s="1048"/>
      <c r="GX54" s="1048"/>
      <c r="GY54" s="1048"/>
      <c r="GZ54" s="1048"/>
      <c r="HA54" s="1048"/>
      <c r="HB54" s="1048"/>
      <c r="HC54" s="1048"/>
      <c r="HD54" s="1048"/>
      <c r="HE54" s="1048"/>
      <c r="HF54" s="1048"/>
      <c r="HG54" s="1048"/>
      <c r="HH54" s="1048"/>
      <c r="HI54" s="1048"/>
      <c r="HJ54" s="1048"/>
      <c r="HK54" s="1048"/>
      <c r="HL54" s="1048"/>
      <c r="HM54" s="1048"/>
      <c r="HN54" s="1048"/>
      <c r="HO54" s="1048"/>
      <c r="HP54" s="1048"/>
      <c r="HQ54" s="1048"/>
      <c r="HR54" s="1048"/>
      <c r="HS54" s="1048"/>
      <c r="HT54" s="1048"/>
      <c r="HU54" s="1048"/>
      <c r="HV54" s="1048"/>
      <c r="HW54" s="1048"/>
      <c r="HX54" s="1048"/>
      <c r="HY54" s="1048"/>
      <c r="HZ54" s="1048"/>
      <c r="IA54" s="1048"/>
      <c r="IB54" s="1048"/>
      <c r="IC54" s="1048"/>
      <c r="ID54" s="1048"/>
      <c r="IE54" s="1048"/>
      <c r="IF54" s="1048"/>
      <c r="IG54" s="1048"/>
      <c r="IH54" s="1048"/>
      <c r="II54" s="1048"/>
      <c r="IJ54" s="1048"/>
      <c r="IK54" s="1048"/>
      <c r="IL54" s="1048"/>
      <c r="IM54" s="1048"/>
      <c r="IN54" s="1048"/>
      <c r="IO54" s="1048"/>
      <c r="IP54" s="1048"/>
      <c r="IQ54" s="1048"/>
      <c r="IR54" s="1048"/>
      <c r="IS54" s="1048"/>
      <c r="IT54" s="1048"/>
      <c r="IU54" s="1048"/>
      <c r="IV54" s="1048"/>
      <c r="IW54" s="1048"/>
      <c r="IX54" s="1048"/>
      <c r="IY54" s="1048"/>
      <c r="IZ54" s="1048"/>
      <c r="JA54" s="1048"/>
      <c r="JB54" s="1048"/>
      <c r="JC54" s="1048"/>
      <c r="JD54" s="1048"/>
      <c r="JE54" s="1048"/>
      <c r="JF54" s="1048"/>
      <c r="JG54" s="1048"/>
      <c r="JH54" s="1048"/>
      <c r="JI54" s="1048"/>
      <c r="JJ54" s="1048"/>
      <c r="JK54" s="1048"/>
      <c r="JL54" s="1048"/>
      <c r="JM54" s="1048"/>
      <c r="JN54" s="1048"/>
      <c r="JO54" s="1048"/>
      <c r="JP54" s="1048"/>
      <c r="JQ54" s="1048"/>
      <c r="JR54" s="1048"/>
      <c r="JS54" s="1048"/>
      <c r="JT54" s="1048"/>
      <c r="JU54" s="1048"/>
      <c r="JV54" s="1048"/>
      <c r="JW54" s="1048"/>
      <c r="JX54" s="1048"/>
      <c r="JY54" s="1048"/>
      <c r="JZ54" s="1048"/>
      <c r="KA54" s="1048"/>
      <c r="KB54" s="1048"/>
      <c r="KC54" s="1048"/>
      <c r="KD54" s="1048"/>
      <c r="KE54" s="1048"/>
      <c r="KF54" s="1048"/>
      <c r="KG54" s="1048"/>
      <c r="KH54" s="1048"/>
      <c r="KI54" s="1048"/>
      <c r="KJ54" s="1048"/>
      <c r="KK54" s="1048"/>
      <c r="KL54" s="1048"/>
      <c r="KM54" s="1048"/>
      <c r="KN54" s="1048"/>
      <c r="KO54" s="1048"/>
      <c r="KP54" s="1048"/>
      <c r="KQ54" s="1048"/>
      <c r="KR54" s="1048"/>
      <c r="KS54" s="1048"/>
      <c r="KT54" s="1048"/>
      <c r="KU54" s="1048"/>
      <c r="KV54" s="1048"/>
      <c r="KW54" s="1048"/>
      <c r="KX54" s="1048"/>
      <c r="KY54" s="1048"/>
      <c r="KZ54" s="1048"/>
      <c r="LA54" s="1048"/>
      <c r="LB54" s="1048"/>
      <c r="LC54" s="1048"/>
      <c r="LD54" s="1048"/>
      <c r="LE54" s="1048"/>
      <c r="LF54" s="1048"/>
      <c r="LG54" s="1048"/>
      <c r="LH54" s="1048"/>
      <c r="LI54" s="1048"/>
      <c r="LJ54" s="1048"/>
      <c r="LK54" s="1048"/>
      <c r="LL54" s="1048"/>
      <c r="LM54" s="1048"/>
      <c r="LN54" s="1048"/>
      <c r="LO54" s="1048"/>
      <c r="LP54" s="1048"/>
      <c r="LQ54" s="1048"/>
      <c r="LR54" s="1048"/>
      <c r="LS54" s="1048"/>
      <c r="LT54" s="1048"/>
      <c r="LU54" s="1048"/>
      <c r="LV54" s="1048"/>
      <c r="LW54" s="1048"/>
      <c r="LX54" s="1048"/>
      <c r="LY54" s="1048"/>
      <c r="LZ54" s="1048"/>
      <c r="MA54" s="1048"/>
      <c r="MB54" s="1048"/>
      <c r="MC54" s="1048"/>
      <c r="MD54" s="1048"/>
      <c r="ME54" s="1048"/>
      <c r="MF54" s="1048"/>
      <c r="MG54" s="1048"/>
      <c r="MH54" s="1048"/>
      <c r="MI54" s="1048"/>
      <c r="MJ54" s="1048"/>
      <c r="MK54" s="1048"/>
      <c r="ML54" s="1048"/>
      <c r="MM54" s="1048"/>
      <c r="MN54" s="1048"/>
      <c r="MO54" s="1048"/>
      <c r="MP54" s="1048"/>
      <c r="MQ54" s="1048"/>
      <c r="MR54" s="1048"/>
      <c r="MS54" s="1048"/>
      <c r="MT54" s="1048"/>
      <c r="MU54" s="1048"/>
      <c r="MV54" s="1048"/>
      <c r="MW54" s="1048"/>
      <c r="MX54" s="1048"/>
      <c r="MY54" s="1048"/>
      <c r="MZ54" s="1048"/>
      <c r="NA54" s="1048"/>
      <c r="NB54" s="1048"/>
      <c r="NC54" s="1048"/>
      <c r="ND54" s="1048"/>
      <c r="NE54" s="1048"/>
      <c r="NF54" s="1048"/>
      <c r="NG54" s="1048"/>
      <c r="NH54" s="1048"/>
      <c r="NI54" s="1048"/>
      <c r="NJ54" s="1048"/>
      <c r="NK54" s="1048"/>
      <c r="NL54" s="1048"/>
      <c r="NM54" s="1048"/>
      <c r="NN54" s="1048"/>
      <c r="NO54" s="1048"/>
      <c r="NP54" s="1048"/>
      <c r="NQ54" s="1048"/>
      <c r="NR54" s="1048"/>
      <c r="NS54" s="1048"/>
      <c r="NT54" s="1048"/>
      <c r="NU54" s="1048"/>
      <c r="NV54" s="1048"/>
      <c r="NW54" s="1048"/>
      <c r="NX54" s="1048"/>
      <c r="NY54" s="1048"/>
      <c r="NZ54" s="1048"/>
      <c r="OA54" s="1048"/>
      <c r="OB54" s="1048"/>
      <c r="OC54" s="1048"/>
      <c r="OD54" s="1048"/>
      <c r="OE54" s="1048"/>
      <c r="OF54" s="1048"/>
      <c r="OG54" s="1048"/>
      <c r="OH54" s="1048"/>
      <c r="OI54" s="1048"/>
      <c r="OJ54" s="1048"/>
      <c r="OK54" s="1048"/>
      <c r="OL54" s="1048"/>
      <c r="OM54" s="1048"/>
      <c r="ON54" s="1048"/>
      <c r="OO54" s="1048"/>
      <c r="OP54" s="1048"/>
      <c r="OQ54" s="1048"/>
      <c r="OR54" s="1048"/>
      <c r="OS54" s="1048"/>
      <c r="OT54" s="1048"/>
      <c r="OU54" s="1048"/>
      <c r="OV54" s="1048"/>
      <c r="OW54" s="1048"/>
      <c r="OX54" s="1048"/>
      <c r="OY54" s="1048"/>
      <c r="OZ54" s="1048"/>
      <c r="PA54" s="1048"/>
      <c r="PB54" s="1048"/>
      <c r="PC54" s="1048"/>
      <c r="PD54" s="1048"/>
      <c r="PE54" s="1048"/>
      <c r="PF54" s="1048"/>
      <c r="PG54" s="1048"/>
      <c r="PH54" s="1048"/>
      <c r="PI54" s="1048"/>
      <c r="PJ54" s="1048"/>
      <c r="PK54" s="1048"/>
      <c r="PL54" s="1048"/>
      <c r="PM54" s="1048"/>
      <c r="PN54" s="1048"/>
      <c r="PO54" s="1048"/>
      <c r="PP54" s="1048"/>
      <c r="PQ54" s="1048"/>
      <c r="PR54" s="1048"/>
      <c r="PS54" s="1048"/>
      <c r="PT54" s="1048"/>
      <c r="PU54" s="1048"/>
      <c r="PV54" s="1048"/>
      <c r="PW54" s="1048"/>
      <c r="PX54" s="1048"/>
      <c r="PY54" s="1048"/>
      <c r="PZ54" s="1048"/>
      <c r="QA54" s="1048"/>
      <c r="QB54" s="1048"/>
      <c r="QC54" s="1048"/>
      <c r="QD54" s="1048"/>
      <c r="QE54" s="1048"/>
      <c r="QF54" s="1048"/>
      <c r="QG54" s="1048"/>
      <c r="QH54" s="1048"/>
      <c r="QI54" s="1048"/>
      <c r="QJ54" s="1048"/>
      <c r="QK54" s="1048"/>
      <c r="QL54" s="1048"/>
      <c r="QM54" s="1048"/>
      <c r="QN54" s="1048"/>
      <c r="QO54" s="1048"/>
      <c r="QP54" s="1048"/>
      <c r="QQ54" s="1048"/>
      <c r="QR54" s="1048"/>
      <c r="QS54" s="1048"/>
      <c r="QT54" s="1048"/>
      <c r="QU54" s="1048"/>
      <c r="QV54" s="1048"/>
      <c r="QW54" s="1048"/>
      <c r="QX54" s="1048"/>
      <c r="QY54" s="1048"/>
      <c r="QZ54" s="1048"/>
      <c r="RA54" s="1048"/>
      <c r="RB54" s="1048"/>
      <c r="RC54" s="1048"/>
      <c r="RD54" s="1048"/>
      <c r="RE54" s="1048"/>
      <c r="RF54" s="1048"/>
      <c r="RG54" s="1048"/>
      <c r="RH54" s="1048"/>
      <c r="RI54" s="1048"/>
      <c r="RJ54" s="1048"/>
      <c r="RK54" s="1048"/>
      <c r="RL54" s="1048"/>
      <c r="RM54" s="1048"/>
      <c r="RN54" s="1048"/>
      <c r="RO54" s="1048"/>
      <c r="RP54" s="1048"/>
      <c r="RQ54" s="1048"/>
      <c r="RR54" s="1048"/>
      <c r="RS54" s="1048"/>
      <c r="RT54" s="1048"/>
      <c r="RU54" s="1048"/>
      <c r="RV54" s="1048"/>
      <c r="RW54" s="1048"/>
      <c r="RX54" s="1048"/>
      <c r="RY54" s="1048"/>
      <c r="RZ54" s="1048"/>
      <c r="SA54" s="1048"/>
      <c r="SB54" s="1048"/>
      <c r="SC54" s="1048"/>
      <c r="SD54" s="1048"/>
      <c r="SE54" s="1048"/>
      <c r="SF54" s="1048"/>
      <c r="SG54" s="1048"/>
      <c r="SH54" s="1048"/>
      <c r="SI54" s="1048"/>
      <c r="SJ54" s="1048"/>
      <c r="SK54" s="1048"/>
      <c r="SL54" s="1048"/>
      <c r="SM54" s="1048"/>
      <c r="SN54" s="1048"/>
      <c r="SO54" s="1048"/>
      <c r="SP54" s="1048"/>
      <c r="SQ54" s="1048"/>
      <c r="SR54" s="1048"/>
      <c r="SS54" s="1048"/>
      <c r="ST54" s="1048"/>
      <c r="SU54" s="1048"/>
      <c r="SV54" s="1048"/>
      <c r="SW54" s="1048"/>
      <c r="SX54" s="1048"/>
      <c r="SY54" s="1048"/>
      <c r="SZ54" s="1048"/>
      <c r="TA54" s="1048"/>
      <c r="TB54" s="1048"/>
      <c r="TC54" s="1048"/>
      <c r="TD54" s="1048"/>
      <c r="TE54" s="1048"/>
      <c r="TF54" s="1048"/>
      <c r="TG54" s="1048"/>
      <c r="TH54" s="1048"/>
      <c r="TI54" s="1048"/>
      <c r="TJ54" s="1048"/>
      <c r="TK54" s="1048"/>
      <c r="TL54" s="1048"/>
      <c r="TM54" s="1048"/>
      <c r="TN54" s="1048"/>
      <c r="TO54" s="1048"/>
      <c r="TP54" s="1048"/>
      <c r="TQ54" s="1048"/>
      <c r="TR54" s="1048"/>
      <c r="TS54" s="1048"/>
      <c r="TT54" s="1048"/>
      <c r="TU54" s="1048"/>
      <c r="TV54" s="1048"/>
      <c r="TW54" s="1048"/>
      <c r="TX54" s="1048"/>
      <c r="TY54" s="1048"/>
      <c r="TZ54" s="1048"/>
      <c r="UA54" s="1048"/>
      <c r="UB54" s="1048"/>
      <c r="UC54" s="1048"/>
      <c r="UD54" s="1048"/>
      <c r="UE54" s="1048"/>
      <c r="UF54" s="1048"/>
      <c r="UG54" s="1048"/>
      <c r="UH54" s="1048"/>
      <c r="UI54" s="1048"/>
      <c r="UJ54" s="1048"/>
      <c r="UK54" s="1048"/>
      <c r="UL54" s="1048"/>
      <c r="UM54" s="1048"/>
      <c r="UN54" s="1048"/>
      <c r="UO54" s="1048"/>
      <c r="UP54" s="1048"/>
      <c r="UQ54" s="1048"/>
      <c r="UR54" s="1048"/>
      <c r="US54" s="1048"/>
      <c r="UT54" s="1048"/>
      <c r="UU54" s="1048"/>
      <c r="UV54" s="1048"/>
      <c r="UW54" s="1048"/>
      <c r="UX54" s="1048"/>
      <c r="UY54" s="1048"/>
      <c r="UZ54" s="1048"/>
      <c r="VA54" s="1048"/>
      <c r="VB54" s="1048"/>
      <c r="VC54" s="1048"/>
      <c r="VD54" s="1048"/>
      <c r="VE54" s="1048"/>
      <c r="VF54" s="1048"/>
      <c r="VG54" s="1048"/>
      <c r="VH54" s="1048"/>
      <c r="VI54" s="1048"/>
      <c r="VJ54" s="1048"/>
      <c r="VK54" s="1048"/>
      <c r="VL54" s="1048"/>
      <c r="VM54" s="1048"/>
      <c r="VN54" s="1048"/>
      <c r="VO54" s="1048"/>
      <c r="VP54" s="1048"/>
      <c r="VQ54" s="1048"/>
      <c r="VR54" s="1048"/>
      <c r="VS54" s="1048"/>
      <c r="VT54" s="1048"/>
      <c r="VU54" s="1048"/>
      <c r="VV54" s="1048"/>
      <c r="VW54" s="1048"/>
      <c r="VX54" s="1048"/>
      <c r="VY54" s="1048"/>
      <c r="VZ54" s="1048"/>
      <c r="WA54" s="1048"/>
      <c r="WB54" s="1048"/>
      <c r="WC54" s="1048"/>
      <c r="WD54" s="1048"/>
      <c r="WE54" s="1048"/>
      <c r="WF54" s="1048"/>
      <c r="WG54" s="1048"/>
      <c r="WH54" s="1048"/>
      <c r="WI54" s="1048"/>
      <c r="WJ54" s="1048"/>
      <c r="WK54" s="1048"/>
      <c r="WL54" s="1048"/>
      <c r="WM54" s="1048"/>
      <c r="WN54" s="1048"/>
      <c r="WO54" s="1048"/>
      <c r="WP54" s="1048"/>
      <c r="WQ54" s="1048"/>
      <c r="WR54" s="1048"/>
      <c r="WS54" s="1048"/>
      <c r="WT54" s="1048"/>
      <c r="WU54" s="1048"/>
      <c r="WV54" s="1048"/>
      <c r="WW54" s="1048"/>
      <c r="WX54" s="1048"/>
      <c r="WY54" s="1048"/>
      <c r="WZ54" s="1048"/>
      <c r="XA54" s="1048"/>
      <c r="XB54" s="1048"/>
      <c r="XC54" s="1048"/>
      <c r="XD54" s="1048"/>
      <c r="XE54" s="1048"/>
      <c r="XF54" s="1048"/>
      <c r="XG54" s="1048"/>
      <c r="XH54" s="1048"/>
      <c r="XI54" s="1048"/>
      <c r="XJ54" s="1048"/>
      <c r="XK54" s="1048"/>
      <c r="XL54" s="1048"/>
      <c r="XM54" s="1048"/>
      <c r="XN54" s="1048"/>
      <c r="XO54" s="1048"/>
      <c r="XP54" s="1048"/>
      <c r="XQ54" s="1048"/>
      <c r="XR54" s="1048"/>
      <c r="XS54" s="1048"/>
      <c r="XT54" s="1048"/>
      <c r="XU54" s="1048"/>
      <c r="XV54" s="1048"/>
      <c r="XW54" s="1048"/>
      <c r="XX54" s="1048"/>
      <c r="XY54" s="1048"/>
      <c r="XZ54" s="1048"/>
      <c r="YA54" s="1048"/>
      <c r="YB54" s="1048"/>
      <c r="YC54" s="1048"/>
      <c r="YD54" s="1048"/>
      <c r="YE54" s="1048"/>
      <c r="YF54" s="1048"/>
      <c r="YG54" s="1048"/>
      <c r="YH54" s="1048"/>
      <c r="YI54" s="1048"/>
      <c r="YJ54" s="1048"/>
      <c r="YK54" s="1048"/>
      <c r="YL54" s="1048"/>
      <c r="YM54" s="1048"/>
      <c r="YN54" s="1048"/>
      <c r="YO54" s="1048"/>
      <c r="YP54" s="1048"/>
      <c r="YQ54" s="1048"/>
      <c r="YR54" s="1048"/>
      <c r="YS54" s="1048"/>
      <c r="YT54" s="1048"/>
      <c r="YU54" s="1048"/>
      <c r="YV54" s="1048"/>
      <c r="YW54" s="1048"/>
      <c r="YX54" s="1048"/>
      <c r="YY54" s="1048"/>
      <c r="YZ54" s="1048"/>
      <c r="ZA54" s="1048"/>
      <c r="ZB54" s="1048"/>
      <c r="ZC54" s="1048"/>
      <c r="ZD54" s="1048"/>
      <c r="ZE54" s="1048"/>
      <c r="ZF54" s="1048"/>
      <c r="ZG54" s="1048"/>
      <c r="ZH54" s="1048"/>
      <c r="ZI54" s="1048"/>
      <c r="ZJ54" s="1048"/>
      <c r="ZK54" s="1048"/>
      <c r="ZL54" s="1048"/>
      <c r="ZM54" s="1048"/>
      <c r="ZN54" s="1048"/>
      <c r="ZO54" s="1048"/>
      <c r="ZP54" s="1048"/>
      <c r="ZQ54" s="1048"/>
      <c r="ZR54" s="1048"/>
      <c r="ZS54" s="1048"/>
      <c r="ZT54" s="1048"/>
      <c r="ZU54" s="1048"/>
      <c r="ZV54" s="1048"/>
      <c r="ZW54" s="1048"/>
      <c r="ZX54" s="1048"/>
      <c r="ZY54" s="1048"/>
      <c r="ZZ54" s="1048"/>
      <c r="AAA54" s="1048"/>
      <c r="AAB54" s="1048"/>
      <c r="AAC54" s="1048"/>
      <c r="AAD54" s="1048"/>
      <c r="AAE54" s="1048"/>
      <c r="AAF54" s="1048"/>
      <c r="AAG54" s="1048"/>
      <c r="AAH54" s="1048"/>
      <c r="AAI54" s="1048"/>
      <c r="AAJ54" s="1048"/>
      <c r="AAK54" s="1048"/>
      <c r="AAL54" s="1048"/>
      <c r="AAM54" s="1048"/>
      <c r="AAN54" s="1048"/>
      <c r="AAO54" s="1048"/>
      <c r="AAP54" s="1048"/>
      <c r="AAQ54" s="1048"/>
      <c r="AAR54" s="1048"/>
      <c r="AAS54" s="1048"/>
      <c r="AAT54" s="1048"/>
      <c r="AAU54" s="1048"/>
      <c r="AAV54" s="1048"/>
      <c r="AAW54" s="1048"/>
      <c r="AAX54" s="1048"/>
      <c r="AAY54" s="1048"/>
      <c r="AAZ54" s="1048"/>
      <c r="ABA54" s="1048"/>
      <c r="ABB54" s="1048"/>
      <c r="ABC54" s="1048"/>
      <c r="ABD54" s="1048"/>
      <c r="ABE54" s="1048"/>
      <c r="ABF54" s="1048"/>
      <c r="ABG54" s="1048"/>
      <c r="ABH54" s="1048"/>
      <c r="ABI54" s="1048"/>
      <c r="ABJ54" s="1048"/>
      <c r="ABK54" s="1048"/>
      <c r="ABL54" s="1048"/>
      <c r="ABM54" s="1048"/>
      <c r="ABN54" s="1048"/>
      <c r="ABO54" s="1048"/>
      <c r="ABP54" s="1048"/>
      <c r="ABQ54" s="1048"/>
      <c r="ABR54" s="1048"/>
      <c r="ABS54" s="1048"/>
      <c r="ABT54" s="1048"/>
      <c r="ABU54" s="1048"/>
      <c r="ABV54" s="1048"/>
      <c r="ABW54" s="1048"/>
      <c r="ABX54" s="1048"/>
      <c r="ABY54" s="1048"/>
      <c r="ABZ54" s="1048"/>
      <c r="ACA54" s="1048"/>
      <c r="ACB54" s="1048"/>
      <c r="ACC54" s="1048"/>
      <c r="ACD54" s="1048"/>
      <c r="ACE54" s="1048"/>
      <c r="ACF54" s="1048"/>
      <c r="ACG54" s="1048"/>
      <c r="ACH54" s="1048"/>
      <c r="ACI54" s="1048"/>
      <c r="ACJ54" s="1048"/>
      <c r="ACK54" s="1048"/>
      <c r="ACL54" s="1048"/>
      <c r="ACM54" s="1048"/>
      <c r="ACN54" s="1048"/>
      <c r="ACO54" s="1048"/>
      <c r="ACP54" s="1048"/>
      <c r="ACQ54" s="1048"/>
      <c r="ACR54" s="1048"/>
      <c r="ACS54" s="1048"/>
      <c r="ACT54" s="1048"/>
      <c r="ACU54" s="1048"/>
      <c r="ACV54" s="1048"/>
      <c r="ACW54" s="1048"/>
      <c r="ACX54" s="1048"/>
      <c r="ACY54" s="1048"/>
      <c r="ACZ54" s="1048"/>
      <c r="ADA54" s="1048"/>
      <c r="ADB54" s="1048"/>
      <c r="ADC54" s="1048"/>
      <c r="ADD54" s="1048"/>
      <c r="ADE54" s="1048"/>
      <c r="ADF54" s="1048"/>
      <c r="ADG54" s="1048"/>
      <c r="ADH54" s="1048"/>
      <c r="ADI54" s="1048"/>
      <c r="ADJ54" s="1048"/>
      <c r="ADK54" s="1048"/>
      <c r="ADL54" s="1048"/>
      <c r="ADM54" s="1048"/>
      <c r="ADN54" s="1048"/>
      <c r="ADO54" s="1048"/>
      <c r="ADP54" s="1048"/>
      <c r="ADQ54" s="1048"/>
      <c r="ADR54" s="1048"/>
      <c r="ADS54" s="1048"/>
      <c r="ADT54" s="1048"/>
      <c r="ADU54" s="1048"/>
      <c r="ADV54" s="1048"/>
      <c r="ADW54" s="1048"/>
      <c r="ADX54" s="1048"/>
      <c r="ADY54" s="1048"/>
      <c r="ADZ54" s="1048"/>
      <c r="AEA54" s="1048"/>
      <c r="AEB54" s="1048"/>
      <c r="AEC54" s="1048"/>
      <c r="AED54" s="1048"/>
      <c r="AEE54" s="1048"/>
      <c r="AEF54" s="1048"/>
      <c r="AEG54" s="1048"/>
      <c r="AEH54" s="1048"/>
      <c r="AEI54" s="1048"/>
      <c r="AEJ54" s="1048"/>
      <c r="AEK54" s="1048"/>
      <c r="AEL54" s="1048"/>
      <c r="AEM54" s="1048"/>
      <c r="AEN54" s="1048"/>
      <c r="AEO54" s="1048"/>
      <c r="AEP54" s="1048"/>
      <c r="AEQ54" s="1048"/>
      <c r="AER54" s="1048"/>
      <c r="AES54" s="1048"/>
      <c r="AET54" s="1048"/>
      <c r="AEU54" s="1048"/>
      <c r="AEV54" s="1048"/>
      <c r="AEW54" s="1048"/>
      <c r="AEX54" s="1048"/>
      <c r="AEY54" s="1048"/>
      <c r="AEZ54" s="1048"/>
      <c r="AFA54" s="1048"/>
      <c r="AFB54" s="1048"/>
      <c r="AFC54" s="1048"/>
      <c r="AFD54" s="1048"/>
      <c r="AFE54" s="1048"/>
      <c r="AFF54" s="1048"/>
      <c r="AFG54" s="1048"/>
      <c r="AFH54" s="1048"/>
      <c r="AFI54" s="1048"/>
      <c r="AFJ54" s="1048"/>
      <c r="AFK54" s="1048"/>
      <c r="AFL54" s="1048"/>
      <c r="AFM54" s="1048"/>
      <c r="AFN54" s="1048"/>
      <c r="AFO54" s="1048"/>
      <c r="AFP54" s="1048"/>
      <c r="AFQ54" s="1048"/>
      <c r="AFR54" s="1048"/>
      <c r="AFS54" s="1048"/>
      <c r="AFT54" s="1048"/>
      <c r="AFU54" s="1048"/>
      <c r="AFV54" s="1048"/>
      <c r="AFW54" s="1048"/>
      <c r="AFX54" s="1048"/>
      <c r="AFY54" s="1048"/>
      <c r="AFZ54" s="1048"/>
      <c r="AGA54" s="1048"/>
      <c r="AGB54" s="1048"/>
      <c r="AGC54" s="1048"/>
      <c r="AGD54" s="1048"/>
      <c r="AGE54" s="1048"/>
      <c r="AGF54" s="1048"/>
      <c r="AGG54" s="1048"/>
      <c r="AGH54" s="1048"/>
      <c r="AGI54" s="1048"/>
      <c r="AGJ54" s="1048"/>
      <c r="AGK54" s="1048"/>
      <c r="AGL54" s="1048"/>
      <c r="AGM54" s="1048"/>
      <c r="AGN54" s="1048"/>
      <c r="AGO54" s="1048"/>
      <c r="AGP54" s="1048"/>
      <c r="AGQ54" s="1048"/>
      <c r="AGR54" s="1048"/>
      <c r="AGS54" s="1048"/>
      <c r="AGT54" s="1048"/>
      <c r="AGU54" s="1048"/>
      <c r="AGV54" s="1048"/>
      <c r="AGW54" s="1048"/>
      <c r="AGX54" s="1048"/>
      <c r="AGY54" s="1048"/>
      <c r="AGZ54" s="1048"/>
      <c r="AHA54" s="1048"/>
      <c r="AHB54" s="1048"/>
      <c r="AHC54" s="1048"/>
      <c r="AHD54" s="1048"/>
      <c r="AHE54" s="1048"/>
      <c r="AHF54" s="1048"/>
      <c r="AHG54" s="1048"/>
      <c r="AHH54" s="1048"/>
      <c r="AHI54" s="1048"/>
      <c r="AHJ54" s="1048"/>
      <c r="AHK54" s="1048"/>
      <c r="AHL54" s="1048"/>
      <c r="AHM54" s="1048"/>
      <c r="AHN54" s="1048"/>
      <c r="AHO54" s="1048"/>
      <c r="AHP54" s="1048"/>
      <c r="AHQ54" s="1048"/>
      <c r="AHR54" s="1048"/>
      <c r="AHS54" s="1048"/>
      <c r="AHT54" s="1048"/>
      <c r="AHU54" s="1048"/>
      <c r="AHV54" s="1048"/>
      <c r="AHW54" s="1048"/>
      <c r="AHX54" s="1048"/>
      <c r="AHY54" s="1048"/>
      <c r="AHZ54" s="1048"/>
      <c r="AIA54" s="1048"/>
      <c r="AIB54" s="1048"/>
      <c r="AIC54" s="1048"/>
      <c r="AID54" s="1048"/>
      <c r="AIE54" s="1048"/>
      <c r="AIF54" s="1048"/>
      <c r="AIG54" s="1048"/>
      <c r="AIH54" s="1048"/>
      <c r="AII54" s="1048"/>
      <c r="AIJ54" s="1048"/>
      <c r="AIK54" s="1048"/>
      <c r="AIL54" s="1048"/>
      <c r="AIM54" s="1048"/>
      <c r="AIN54" s="1048"/>
      <c r="AIO54" s="1048"/>
      <c r="AIP54" s="1048"/>
      <c r="AIQ54" s="1048"/>
      <c r="AIR54" s="1048"/>
      <c r="AIS54" s="1048"/>
      <c r="AIT54" s="1048"/>
      <c r="AIU54" s="1048"/>
      <c r="AIV54" s="1048"/>
      <c r="AIW54" s="1048"/>
      <c r="AIX54" s="1048"/>
      <c r="AIY54" s="1048"/>
      <c r="AIZ54" s="1048"/>
      <c r="AJA54" s="1048"/>
      <c r="AJB54" s="1048"/>
      <c r="AJC54" s="1048"/>
      <c r="AJD54" s="1048"/>
      <c r="AJE54" s="1048"/>
      <c r="AJF54" s="1048"/>
      <c r="AJG54" s="1048"/>
      <c r="AJH54" s="1048"/>
      <c r="AJI54" s="1048"/>
      <c r="AJJ54" s="1048"/>
      <c r="AJK54" s="1048"/>
      <c r="AJL54" s="1048"/>
      <c r="AJM54" s="1048"/>
      <c r="AJN54" s="1048"/>
      <c r="AJO54" s="1048"/>
      <c r="AJP54" s="1048"/>
      <c r="AJQ54" s="1048"/>
      <c r="AJR54" s="1048"/>
      <c r="AJS54" s="1048"/>
      <c r="AJT54" s="1048"/>
      <c r="AJU54" s="1048"/>
      <c r="AJV54" s="1048"/>
      <c r="AJW54" s="1048"/>
      <c r="AJX54" s="1048"/>
      <c r="AJY54" s="1048"/>
      <c r="AJZ54" s="1048"/>
      <c r="AKA54" s="1048"/>
      <c r="AKB54" s="1048"/>
      <c r="AKC54" s="1048"/>
      <c r="AKD54" s="1048"/>
      <c r="AKE54" s="1048"/>
      <c r="AKF54" s="1048"/>
      <c r="AKG54" s="1048"/>
      <c r="AKH54" s="1048"/>
      <c r="AKI54" s="1048"/>
      <c r="AKJ54" s="1048"/>
      <c r="AKK54" s="1048"/>
      <c r="AKL54" s="1048"/>
      <c r="AKM54" s="1048"/>
      <c r="AKN54" s="1048"/>
      <c r="AKO54" s="1048"/>
      <c r="AKP54" s="1048"/>
      <c r="AKQ54" s="1048"/>
      <c r="AKR54" s="1048"/>
      <c r="AKS54" s="1048"/>
      <c r="AKT54" s="1048"/>
      <c r="AKU54" s="1048"/>
      <c r="AKV54" s="1048"/>
      <c r="AKW54" s="1048"/>
      <c r="AKX54" s="1048"/>
      <c r="AKY54" s="1048"/>
      <c r="AKZ54" s="1048"/>
      <c r="ALA54" s="1048"/>
      <c r="ALB54" s="1048"/>
      <c r="ALC54" s="1048"/>
      <c r="ALD54" s="1048"/>
      <c r="ALE54" s="1048"/>
      <c r="ALF54" s="1048"/>
      <c r="ALG54" s="1048"/>
      <c r="ALH54" s="1048"/>
      <c r="ALI54" s="1048"/>
      <c r="ALJ54" s="1048"/>
      <c r="ALK54" s="1048"/>
      <c r="ALL54" s="1048"/>
      <c r="ALM54" s="1048"/>
      <c r="ALN54" s="1048"/>
      <c r="ALO54" s="1048"/>
      <c r="ALP54" s="1048"/>
      <c r="ALQ54" s="1048"/>
      <c r="ALR54" s="1048"/>
      <c r="ALS54" s="1048"/>
      <c r="ALT54" s="1048"/>
      <c r="ALU54" s="1048"/>
      <c r="ALV54" s="1048"/>
      <c r="ALW54" s="1048"/>
      <c r="ALX54" s="1048"/>
      <c r="ALY54" s="1048"/>
      <c r="ALZ54" s="1048"/>
      <c r="AMA54" s="1048"/>
      <c r="AMB54" s="1048"/>
      <c r="AMC54" s="1048"/>
      <c r="AMD54" s="1048"/>
      <c r="AME54" s="1048"/>
      <c r="AMF54" s="1048"/>
      <c r="AMG54" s="1048"/>
      <c r="AMH54" s="1048"/>
      <c r="AMI54" s="1048"/>
      <c r="AMJ54" s="1048"/>
      <c r="AMK54" s="1048"/>
      <c r="AML54" s="1048"/>
      <c r="AMM54" s="1048"/>
      <c r="AMN54" s="1048"/>
      <c r="AMO54" s="1048"/>
      <c r="AMP54" s="1048"/>
      <c r="AMQ54" s="1048"/>
      <c r="AMR54" s="1048"/>
      <c r="AMS54" s="1048"/>
      <c r="AMT54" s="1048"/>
      <c r="AMU54" s="1048"/>
      <c r="AMV54" s="1048"/>
      <c r="AMW54" s="1048"/>
      <c r="AMX54" s="1048"/>
      <c r="AMY54" s="1048"/>
      <c r="AMZ54" s="1048"/>
      <c r="ANA54" s="1048"/>
      <c r="ANB54" s="1048"/>
      <c r="ANC54" s="1048"/>
      <c r="AND54" s="1048"/>
      <c r="ANE54" s="1048"/>
      <c r="ANF54" s="1048"/>
      <c r="ANG54" s="1048"/>
      <c r="ANH54" s="1048"/>
      <c r="ANI54" s="1048"/>
      <c r="ANJ54" s="1048"/>
      <c r="ANK54" s="1048"/>
      <c r="ANL54" s="1048"/>
      <c r="ANM54" s="1048"/>
      <c r="ANN54" s="1048"/>
      <c r="ANO54" s="1048"/>
      <c r="ANP54" s="1048"/>
      <c r="ANQ54" s="1048"/>
      <c r="ANR54" s="1048"/>
      <c r="ANS54" s="1048"/>
      <c r="ANT54" s="1048"/>
      <c r="ANU54" s="1048"/>
      <c r="ANV54" s="1048"/>
      <c r="ANW54" s="1048"/>
      <c r="ANX54" s="1048"/>
      <c r="ANY54" s="1048"/>
      <c r="ANZ54" s="1048"/>
      <c r="AOA54" s="1048"/>
      <c r="AOB54" s="1048"/>
      <c r="AOC54" s="1048"/>
      <c r="AOD54" s="1048"/>
      <c r="AOE54" s="1048"/>
      <c r="AOF54" s="1048"/>
      <c r="AOG54" s="1048"/>
      <c r="AOH54" s="1048"/>
      <c r="AOI54" s="1048"/>
      <c r="AOJ54" s="1048"/>
      <c r="AOK54" s="1048"/>
      <c r="AOL54" s="1048"/>
      <c r="AOM54" s="1048"/>
      <c r="AON54" s="1048"/>
      <c r="AOO54" s="1048"/>
      <c r="AOP54" s="1048"/>
      <c r="AOQ54" s="1048"/>
      <c r="AOR54" s="1048"/>
      <c r="AOS54" s="1048"/>
      <c r="AOT54" s="1048"/>
      <c r="AOU54" s="1048"/>
      <c r="AOV54" s="1048"/>
      <c r="AOW54" s="1048"/>
      <c r="AOX54" s="1048"/>
      <c r="AOY54" s="1048"/>
      <c r="AOZ54" s="1048"/>
      <c r="APA54" s="1048"/>
      <c r="APB54" s="1048"/>
      <c r="APC54" s="1048"/>
      <c r="APD54" s="1048"/>
      <c r="APE54" s="1048"/>
      <c r="APF54" s="1048"/>
      <c r="APG54" s="1048"/>
      <c r="APH54" s="1048"/>
      <c r="API54" s="1048"/>
      <c r="APJ54" s="1048"/>
      <c r="APK54" s="1048"/>
      <c r="APL54" s="1048"/>
      <c r="APM54" s="1048"/>
      <c r="APN54" s="1048"/>
      <c r="APO54" s="1048"/>
      <c r="APP54" s="1048"/>
      <c r="APQ54" s="1048"/>
      <c r="APR54" s="1048"/>
      <c r="APS54" s="1048"/>
      <c r="APT54" s="1048"/>
      <c r="APU54" s="1048"/>
      <c r="APV54" s="1048"/>
      <c r="APW54" s="1048"/>
      <c r="APX54" s="1048"/>
      <c r="APY54" s="1048"/>
      <c r="APZ54" s="1048"/>
      <c r="AQA54" s="1048"/>
      <c r="AQB54" s="1048"/>
      <c r="AQC54" s="1048"/>
      <c r="AQD54" s="1048"/>
      <c r="AQE54" s="1048"/>
      <c r="AQF54" s="1048"/>
      <c r="AQG54" s="1048"/>
      <c r="AQH54" s="1048"/>
      <c r="AQI54" s="1048"/>
      <c r="AQJ54" s="1048"/>
      <c r="AQK54" s="1048"/>
      <c r="AQL54" s="1048"/>
      <c r="AQM54" s="1048"/>
      <c r="AQN54" s="1048"/>
      <c r="AQO54" s="1048"/>
      <c r="AQP54" s="1048"/>
      <c r="AQQ54" s="1048"/>
      <c r="AQR54" s="1048"/>
      <c r="AQS54" s="1048"/>
      <c r="AQT54" s="1048"/>
      <c r="AQU54" s="1048"/>
      <c r="AQV54" s="1048"/>
      <c r="AQW54" s="1048"/>
      <c r="AQX54" s="1048"/>
      <c r="AQY54" s="1048"/>
      <c r="AQZ54" s="1048"/>
      <c r="ARA54" s="1048"/>
      <c r="ARB54" s="1048"/>
      <c r="ARC54" s="1048"/>
      <c r="ARD54" s="1048"/>
      <c r="ARE54" s="1048"/>
      <c r="ARF54" s="1048"/>
      <c r="ARG54" s="1048"/>
      <c r="ARH54" s="1048"/>
      <c r="ARI54" s="1048"/>
      <c r="ARJ54" s="1048"/>
      <c r="ARK54" s="1048"/>
      <c r="ARL54" s="1048"/>
      <c r="ARM54" s="1048"/>
      <c r="ARN54" s="1048"/>
      <c r="ARO54" s="1048"/>
      <c r="ARP54" s="1048"/>
      <c r="ARQ54" s="1048"/>
      <c r="ARR54" s="1048"/>
      <c r="ARS54" s="1048"/>
      <c r="ART54" s="1048"/>
      <c r="ARU54" s="1048"/>
      <c r="ARV54" s="1048"/>
      <c r="ARW54" s="1048"/>
      <c r="ARX54" s="1048"/>
      <c r="ARY54" s="1048"/>
      <c r="ARZ54" s="1048"/>
      <c r="ASA54" s="1048"/>
      <c r="ASB54" s="1048"/>
      <c r="ASC54" s="1048"/>
      <c r="ASD54" s="1048"/>
      <c r="ASE54" s="1048"/>
      <c r="ASF54" s="1048"/>
      <c r="ASG54" s="1048"/>
      <c r="ASH54" s="1048"/>
      <c r="ASI54" s="1048"/>
      <c r="ASJ54" s="1048"/>
      <c r="ASK54" s="1048"/>
      <c r="ASL54" s="1048"/>
      <c r="ASM54" s="1048"/>
      <c r="ASN54" s="1048"/>
      <c r="ASO54" s="1048"/>
      <c r="ASP54" s="1048"/>
      <c r="ASQ54" s="1048"/>
      <c r="ASR54" s="1048"/>
      <c r="ASS54" s="1048"/>
      <c r="AST54" s="1048"/>
      <c r="ASU54" s="1048"/>
      <c r="ASV54" s="1048"/>
      <c r="ASW54" s="1048"/>
      <c r="ASX54" s="1048"/>
      <c r="ASY54" s="1048"/>
      <c r="ASZ54" s="1048"/>
      <c r="ATA54" s="1048"/>
      <c r="ATB54" s="1048"/>
      <c r="ATC54" s="1048"/>
      <c r="ATD54" s="1048"/>
      <c r="ATE54" s="1048"/>
      <c r="ATF54" s="1048"/>
      <c r="ATG54" s="1048"/>
      <c r="ATH54" s="1048"/>
      <c r="ATI54" s="1048"/>
      <c r="ATJ54" s="1048"/>
      <c r="ATK54" s="1048"/>
      <c r="ATL54" s="1048"/>
      <c r="ATM54" s="1048"/>
      <c r="ATN54" s="1048"/>
      <c r="ATO54" s="1048"/>
      <c r="ATP54" s="1048"/>
      <c r="ATQ54" s="1048"/>
      <c r="ATR54" s="1048"/>
      <c r="ATS54" s="1048"/>
      <c r="ATT54" s="1048"/>
      <c r="ATU54" s="1048"/>
      <c r="ATV54" s="1048"/>
      <c r="ATW54" s="1048"/>
      <c r="ATX54" s="1048"/>
      <c r="ATY54" s="1048"/>
      <c r="ATZ54" s="1048"/>
      <c r="AUA54" s="1048"/>
      <c r="AUB54" s="1048"/>
      <c r="AUC54" s="1048"/>
      <c r="AUD54" s="1048"/>
      <c r="AUE54" s="1048"/>
      <c r="AUF54" s="1048"/>
      <c r="AUG54" s="1048"/>
      <c r="AUH54" s="1048"/>
      <c r="AUI54" s="1048"/>
      <c r="AUJ54" s="1048"/>
      <c r="AUK54" s="1048"/>
      <c r="AUL54" s="1048"/>
      <c r="AUM54" s="1048"/>
      <c r="AUN54" s="1048"/>
      <c r="AUO54" s="1048"/>
      <c r="AUP54" s="1048"/>
      <c r="AUQ54" s="1048"/>
      <c r="AUR54" s="1048"/>
      <c r="AUS54" s="1048"/>
      <c r="AUT54" s="1048"/>
      <c r="AUU54" s="1048"/>
      <c r="AUV54" s="1048"/>
      <c r="AUW54" s="1048"/>
      <c r="AUX54" s="1048"/>
      <c r="AUY54" s="1048"/>
      <c r="AUZ54" s="1048"/>
      <c r="AVA54" s="1048"/>
      <c r="AVB54" s="1048"/>
      <c r="AVC54" s="1048"/>
      <c r="AVD54" s="1048"/>
      <c r="AVE54" s="1048"/>
      <c r="AVF54" s="1048"/>
      <c r="AVG54" s="1048"/>
      <c r="AVH54" s="1048"/>
      <c r="AVI54" s="1048"/>
      <c r="AVJ54" s="1048"/>
      <c r="AVK54" s="1048"/>
      <c r="AVL54" s="1048"/>
      <c r="AVM54" s="1048"/>
      <c r="AVN54" s="1048"/>
      <c r="AVO54" s="1048"/>
      <c r="AVP54" s="1048"/>
      <c r="AVQ54" s="1048"/>
      <c r="AVR54" s="1048"/>
      <c r="AVS54" s="1048"/>
      <c r="AVT54" s="1048"/>
      <c r="AVU54" s="1048"/>
      <c r="AVV54" s="1048"/>
      <c r="AVW54" s="1048"/>
      <c r="AVX54" s="1048"/>
      <c r="AVY54" s="1048"/>
      <c r="AVZ54" s="1048"/>
      <c r="AWA54" s="1048"/>
      <c r="AWB54" s="1048"/>
      <c r="AWC54" s="1048"/>
      <c r="AWD54" s="1048"/>
      <c r="AWE54" s="1048"/>
      <c r="AWF54" s="1048"/>
      <c r="AWG54" s="1048"/>
      <c r="AWH54" s="1048"/>
      <c r="AWI54" s="1048"/>
      <c r="AWJ54" s="1048"/>
      <c r="AWK54" s="1048"/>
      <c r="AWL54" s="1048"/>
      <c r="AWM54" s="1048"/>
      <c r="AWN54" s="1048"/>
      <c r="AWO54" s="1048"/>
      <c r="AWP54" s="1048"/>
      <c r="AWQ54" s="1048"/>
      <c r="AWR54" s="1048"/>
      <c r="AWS54" s="1048"/>
      <c r="AWT54" s="1048"/>
      <c r="AWU54" s="1048"/>
      <c r="AWV54" s="1048"/>
      <c r="AWW54" s="1048"/>
      <c r="AWX54" s="1048"/>
      <c r="AWY54" s="1048"/>
      <c r="AWZ54" s="1048"/>
      <c r="AXA54" s="1048"/>
      <c r="AXB54" s="1048"/>
      <c r="AXC54" s="1048"/>
      <c r="AXD54" s="1048"/>
      <c r="AXE54" s="1048"/>
      <c r="AXF54" s="1048"/>
      <c r="AXG54" s="1048"/>
      <c r="AXH54" s="1048"/>
      <c r="AXI54" s="1048"/>
      <c r="AXJ54" s="1048"/>
      <c r="AXK54" s="1048"/>
      <c r="AXL54" s="1048"/>
      <c r="AXM54" s="1048"/>
      <c r="AXN54" s="1048"/>
      <c r="AXO54" s="1048"/>
      <c r="AXP54" s="1048"/>
      <c r="AXQ54" s="1048"/>
      <c r="AXR54" s="1048"/>
      <c r="AXS54" s="1048"/>
      <c r="AXT54" s="1048"/>
      <c r="AXU54" s="1048"/>
      <c r="AXV54" s="1048"/>
      <c r="AXW54" s="1048"/>
      <c r="AXX54" s="1048"/>
      <c r="AXY54" s="1048"/>
      <c r="AXZ54" s="1048"/>
      <c r="AYA54" s="1048"/>
      <c r="AYB54" s="1048"/>
      <c r="AYC54" s="1048"/>
      <c r="AYD54" s="1048"/>
      <c r="AYE54" s="1048"/>
      <c r="AYF54" s="1048"/>
      <c r="AYG54" s="1048"/>
      <c r="AYH54" s="1048"/>
      <c r="AYI54" s="1048"/>
      <c r="AYJ54" s="1048"/>
      <c r="AYK54" s="1048"/>
      <c r="AYL54" s="1048"/>
      <c r="AYM54" s="1048"/>
      <c r="AYN54" s="1048"/>
      <c r="AYO54" s="1048"/>
      <c r="AYP54" s="1048"/>
      <c r="AYQ54" s="1048"/>
      <c r="AYR54" s="1048"/>
      <c r="AYS54" s="1048"/>
      <c r="AYT54" s="1048"/>
      <c r="AYU54" s="1048"/>
      <c r="AYV54" s="1048"/>
      <c r="AYW54" s="1048"/>
      <c r="AYX54" s="1048"/>
      <c r="AYY54" s="1048"/>
      <c r="AYZ54" s="1048"/>
      <c r="AZA54" s="1048"/>
      <c r="AZB54" s="1048"/>
      <c r="AZC54" s="1048"/>
      <c r="AZD54" s="1048"/>
      <c r="AZE54" s="1048"/>
      <c r="AZF54" s="1048"/>
      <c r="AZG54" s="1048"/>
      <c r="AZH54" s="1048"/>
      <c r="AZI54" s="1048"/>
      <c r="AZJ54" s="1048"/>
      <c r="AZK54" s="1048"/>
      <c r="AZL54" s="1048"/>
      <c r="AZM54" s="1048"/>
      <c r="AZN54" s="1048"/>
      <c r="AZO54" s="1048"/>
      <c r="AZP54" s="1048"/>
      <c r="AZQ54" s="1048"/>
      <c r="AZR54" s="1048"/>
      <c r="AZS54" s="1048"/>
      <c r="AZT54" s="1048"/>
      <c r="AZU54" s="1048"/>
      <c r="AZV54" s="1048"/>
      <c r="AZW54" s="1048"/>
      <c r="AZX54" s="1048"/>
      <c r="AZY54" s="1048"/>
      <c r="AZZ54" s="1048"/>
      <c r="BAA54" s="1048"/>
      <c r="BAB54" s="1048"/>
      <c r="BAC54" s="1048"/>
      <c r="BAD54" s="1048"/>
      <c r="BAE54" s="1048"/>
      <c r="BAF54" s="1048"/>
      <c r="BAG54" s="1048"/>
      <c r="BAH54" s="1048"/>
      <c r="BAI54" s="1048"/>
      <c r="BAJ54" s="1048"/>
      <c r="BAK54" s="1048"/>
      <c r="BAL54" s="1048"/>
      <c r="BAM54" s="1048"/>
      <c r="BAN54" s="1048"/>
      <c r="BAO54" s="1048"/>
      <c r="BAP54" s="1048"/>
      <c r="BAQ54" s="1048"/>
      <c r="BAR54" s="1048"/>
      <c r="BAS54" s="1048"/>
      <c r="BAT54" s="1048"/>
      <c r="BAU54" s="1048"/>
      <c r="BAV54" s="1048"/>
      <c r="BAW54" s="1048"/>
      <c r="BAX54" s="1048"/>
      <c r="BAY54" s="1048"/>
      <c r="BAZ54" s="1048"/>
      <c r="BBA54" s="1048"/>
      <c r="BBB54" s="1048"/>
      <c r="BBC54" s="1048"/>
      <c r="BBD54" s="1048"/>
      <c r="BBE54" s="1048"/>
      <c r="BBF54" s="1048"/>
      <c r="BBG54" s="1048"/>
      <c r="BBH54" s="1048"/>
      <c r="BBI54" s="1048"/>
      <c r="BBJ54" s="1048"/>
      <c r="BBK54" s="1048"/>
      <c r="BBL54" s="1048"/>
      <c r="BBM54" s="1048"/>
      <c r="BBN54" s="1048"/>
      <c r="BBO54" s="1048"/>
      <c r="BBP54" s="1048"/>
      <c r="BBQ54" s="1048"/>
      <c r="BBR54" s="1048"/>
      <c r="BBS54" s="1048"/>
      <c r="BBT54" s="1048"/>
      <c r="BBU54" s="1048"/>
      <c r="BBV54" s="1048"/>
      <c r="BBW54" s="1048"/>
      <c r="BBX54" s="1048"/>
      <c r="BBY54" s="1048"/>
      <c r="BBZ54" s="1048"/>
      <c r="BCA54" s="1048"/>
      <c r="BCB54" s="1048"/>
      <c r="BCC54" s="1048"/>
      <c r="BCD54" s="1048"/>
      <c r="BCE54" s="1048"/>
      <c r="BCF54" s="1048"/>
      <c r="BCG54" s="1048"/>
      <c r="BCH54" s="1048"/>
      <c r="BCI54" s="1048"/>
      <c r="BCJ54" s="1048"/>
      <c r="BCK54" s="1048"/>
      <c r="BCL54" s="1048"/>
      <c r="BCM54" s="1048"/>
      <c r="BCN54" s="1048"/>
      <c r="BCO54" s="1048"/>
      <c r="BCP54" s="1048"/>
      <c r="BCQ54" s="1048"/>
      <c r="BCR54" s="1048"/>
      <c r="BCS54" s="1048"/>
      <c r="BCT54" s="1048"/>
      <c r="BCU54" s="1048"/>
      <c r="BCV54" s="1048"/>
      <c r="BCW54" s="1048"/>
      <c r="BCX54" s="1048"/>
      <c r="BCY54" s="1048"/>
      <c r="BCZ54" s="1048"/>
      <c r="BDA54" s="1048"/>
      <c r="BDB54" s="1048"/>
      <c r="BDC54" s="1048"/>
      <c r="BDD54" s="1048"/>
      <c r="BDE54" s="1048"/>
      <c r="BDF54" s="1048"/>
      <c r="BDG54" s="1048"/>
      <c r="BDH54" s="1048"/>
      <c r="BDI54" s="1048"/>
      <c r="BDJ54" s="1048"/>
      <c r="BDK54" s="1048"/>
      <c r="BDL54" s="1048"/>
      <c r="BDM54" s="1048"/>
      <c r="BDN54" s="1048"/>
      <c r="BDO54" s="1048"/>
      <c r="BDP54" s="1048"/>
      <c r="BDQ54" s="1048"/>
      <c r="BDR54" s="1048"/>
      <c r="BDS54" s="1048"/>
      <c r="BDT54" s="1048"/>
      <c r="BDU54" s="1048"/>
      <c r="BDV54" s="1048"/>
      <c r="BDW54" s="1048"/>
      <c r="BDX54" s="1048"/>
      <c r="BDY54" s="1048"/>
      <c r="BDZ54" s="1048"/>
      <c r="BEA54" s="1048"/>
      <c r="BEB54" s="1048"/>
      <c r="BEC54" s="1048"/>
      <c r="BED54" s="1048"/>
      <c r="BEE54" s="1048"/>
      <c r="BEF54" s="1048"/>
      <c r="BEG54" s="1048"/>
      <c r="BEH54" s="1048"/>
      <c r="BEI54" s="1048"/>
      <c r="BEJ54" s="1048"/>
      <c r="BEK54" s="1048"/>
      <c r="BEL54" s="1048"/>
      <c r="BEM54" s="1048"/>
      <c r="BEN54" s="1048"/>
      <c r="BEO54" s="1048"/>
      <c r="BEP54" s="1048"/>
      <c r="BEQ54" s="1048"/>
      <c r="BER54" s="1048"/>
      <c r="BES54" s="1048"/>
      <c r="BET54" s="1048"/>
      <c r="BEU54" s="1048"/>
      <c r="BEV54" s="1048"/>
      <c r="BEW54" s="1048"/>
      <c r="BEX54" s="1048"/>
      <c r="BEY54" s="1048"/>
      <c r="BEZ54" s="1048"/>
      <c r="BFA54" s="1048"/>
      <c r="BFB54" s="1048"/>
      <c r="BFC54" s="1048"/>
      <c r="BFD54" s="1048"/>
      <c r="BFE54" s="1048"/>
      <c r="BFF54" s="1048"/>
      <c r="BFG54" s="1048"/>
      <c r="BFH54" s="1048"/>
      <c r="BFI54" s="1048"/>
      <c r="BFJ54" s="1048"/>
      <c r="BFK54" s="1048"/>
      <c r="BFL54" s="1048"/>
      <c r="BFM54" s="1048"/>
      <c r="BFN54" s="1048"/>
      <c r="BFO54" s="1048"/>
      <c r="BFP54" s="1048"/>
      <c r="BFQ54" s="1048"/>
      <c r="BFR54" s="1048"/>
      <c r="BFS54" s="1048"/>
      <c r="BFT54" s="1048"/>
      <c r="BFU54" s="1048"/>
      <c r="BFV54" s="1048"/>
      <c r="BFW54" s="1048"/>
      <c r="BFX54" s="1048"/>
      <c r="BFY54" s="1048"/>
      <c r="BFZ54" s="1048"/>
      <c r="BGA54" s="1048"/>
      <c r="BGB54" s="1048"/>
      <c r="BGC54" s="1048"/>
      <c r="BGD54" s="1048"/>
      <c r="BGE54" s="1048"/>
      <c r="BGF54" s="1048"/>
      <c r="BGG54" s="1048"/>
      <c r="BGH54" s="1048"/>
      <c r="BGI54" s="1048"/>
      <c r="BGJ54" s="1048"/>
      <c r="BGK54" s="1048"/>
      <c r="BGL54" s="1048"/>
      <c r="BGM54" s="1048"/>
      <c r="BGN54" s="1048"/>
      <c r="BGO54" s="1048"/>
      <c r="BGP54" s="1048"/>
      <c r="BGQ54" s="1048"/>
      <c r="BGR54" s="1048"/>
      <c r="BGS54" s="1048"/>
      <c r="BGT54" s="1048"/>
      <c r="BGU54" s="1048"/>
      <c r="BGV54" s="1048"/>
      <c r="BGW54" s="1048"/>
      <c r="BGX54" s="1048"/>
      <c r="BGY54" s="1048"/>
      <c r="BGZ54" s="1048"/>
      <c r="BHA54" s="1048"/>
      <c r="BHB54" s="1048"/>
      <c r="BHC54" s="1048"/>
      <c r="BHD54" s="1048"/>
      <c r="BHE54" s="1048"/>
      <c r="BHF54" s="1048"/>
      <c r="BHG54" s="1048"/>
      <c r="BHH54" s="1048"/>
      <c r="BHI54" s="1048"/>
      <c r="BHJ54" s="1048"/>
      <c r="BHK54" s="1048"/>
      <c r="BHL54" s="1048"/>
      <c r="BHM54" s="1048"/>
      <c r="BHN54" s="1048"/>
      <c r="BHO54" s="1048"/>
      <c r="BHP54" s="1048"/>
      <c r="BHQ54" s="1048"/>
      <c r="BHR54" s="1048"/>
      <c r="BHS54" s="1048"/>
      <c r="BHT54" s="1048"/>
      <c r="BHU54" s="1048"/>
      <c r="BHV54" s="1048"/>
      <c r="BHW54" s="1048"/>
      <c r="BHX54" s="1048"/>
      <c r="BHY54" s="1048"/>
      <c r="BHZ54" s="1048"/>
      <c r="BIA54" s="1048"/>
      <c r="BIB54" s="1048"/>
      <c r="BIC54" s="1048"/>
      <c r="BID54" s="1048"/>
      <c r="BIE54" s="1048"/>
      <c r="BIF54" s="1048"/>
      <c r="BIG54" s="1048"/>
      <c r="BIH54" s="1048"/>
      <c r="BII54" s="1048"/>
      <c r="BIJ54" s="1048"/>
      <c r="BIK54" s="1048"/>
      <c r="BIL54" s="1048"/>
      <c r="BIM54" s="1048"/>
      <c r="BIN54" s="1048"/>
      <c r="BIO54" s="1048"/>
      <c r="BIP54" s="1048"/>
      <c r="BIQ54" s="1048"/>
      <c r="BIR54" s="1048"/>
      <c r="BIS54" s="1048"/>
      <c r="BIT54" s="1048"/>
      <c r="BIU54" s="1048"/>
      <c r="BIV54" s="1048"/>
      <c r="BIW54" s="1048"/>
      <c r="BIX54" s="1048"/>
      <c r="BIY54" s="1048"/>
      <c r="BIZ54" s="1048"/>
      <c r="BJA54" s="1048"/>
      <c r="BJB54" s="1048"/>
      <c r="BJC54" s="1048"/>
      <c r="BJD54" s="1048"/>
      <c r="BJE54" s="1048"/>
      <c r="BJF54" s="1048"/>
      <c r="BJG54" s="1048"/>
      <c r="BJH54" s="1048"/>
      <c r="BJI54" s="1048"/>
      <c r="BJJ54" s="1048"/>
      <c r="BJK54" s="1048"/>
      <c r="BJL54" s="1048"/>
      <c r="BJM54" s="1048"/>
      <c r="BJN54" s="1048"/>
      <c r="BJO54" s="1048"/>
      <c r="BJP54" s="1048"/>
      <c r="BJQ54" s="1048"/>
      <c r="BJR54" s="1048"/>
      <c r="BJS54" s="1048"/>
      <c r="BJT54" s="1048"/>
      <c r="BJU54" s="1048"/>
      <c r="BJV54" s="1048"/>
      <c r="BJW54" s="1048"/>
      <c r="BJX54" s="1048"/>
      <c r="BJY54" s="1048"/>
      <c r="BJZ54" s="1048"/>
      <c r="BKA54" s="1048"/>
      <c r="BKB54" s="1048"/>
      <c r="BKC54" s="1048"/>
      <c r="BKD54" s="1048"/>
      <c r="BKE54" s="1048"/>
      <c r="BKF54" s="1048"/>
      <c r="BKG54" s="1048"/>
      <c r="BKH54" s="1048"/>
      <c r="BKI54" s="1048"/>
      <c r="BKJ54" s="1048"/>
      <c r="BKK54" s="1048"/>
      <c r="BKL54" s="1048"/>
      <c r="BKM54" s="1048"/>
      <c r="BKN54" s="1048"/>
      <c r="BKO54" s="1048"/>
      <c r="BKP54" s="1048"/>
      <c r="BKQ54" s="1048"/>
      <c r="BKR54" s="1048"/>
      <c r="BKS54" s="1048"/>
      <c r="BKT54" s="1048"/>
      <c r="BKU54" s="1048"/>
      <c r="BKV54" s="1048"/>
      <c r="BKW54" s="1048"/>
      <c r="BKX54" s="1048"/>
      <c r="BKY54" s="1048"/>
      <c r="BKZ54" s="1048"/>
      <c r="BLA54" s="1048"/>
      <c r="BLB54" s="1048"/>
      <c r="BLC54" s="1048"/>
      <c r="BLD54" s="1048"/>
      <c r="BLE54" s="1048"/>
      <c r="BLF54" s="1048"/>
      <c r="BLG54" s="1048"/>
      <c r="BLH54" s="1048"/>
      <c r="BLI54" s="1048"/>
      <c r="BLJ54" s="1048"/>
      <c r="BLK54" s="1048"/>
      <c r="BLL54" s="1048"/>
      <c r="BLM54" s="1048"/>
      <c r="BLN54" s="1048"/>
      <c r="BLO54" s="1048"/>
      <c r="BLP54" s="1048"/>
      <c r="BLQ54" s="1048"/>
      <c r="BLR54" s="1048"/>
      <c r="BLS54" s="1048"/>
      <c r="BLT54" s="1048"/>
      <c r="BLU54" s="1048"/>
      <c r="BLV54" s="1048"/>
      <c r="BLW54" s="1048"/>
      <c r="BLX54" s="1048"/>
      <c r="BLY54" s="1048"/>
      <c r="BLZ54" s="1048"/>
      <c r="BMA54" s="1048"/>
      <c r="BMB54" s="1048"/>
      <c r="BMC54" s="1048"/>
      <c r="BMD54" s="1048"/>
      <c r="BME54" s="1048"/>
      <c r="BMF54" s="1048"/>
      <c r="BMG54" s="1048"/>
      <c r="BMH54" s="1048"/>
      <c r="BMI54" s="1048"/>
      <c r="BMJ54" s="1048"/>
      <c r="BMK54" s="1048"/>
      <c r="BML54" s="1048"/>
      <c r="BMM54" s="1048"/>
      <c r="BMN54" s="1048"/>
      <c r="BMO54" s="1048"/>
      <c r="BMP54" s="1048"/>
      <c r="BMQ54" s="1048"/>
      <c r="BMR54" s="1048"/>
      <c r="BMS54" s="1048"/>
      <c r="BMT54" s="1048"/>
      <c r="BMU54" s="1048"/>
      <c r="BMV54" s="1048"/>
      <c r="BMW54" s="1048"/>
      <c r="BMX54" s="1048"/>
      <c r="BMY54" s="1048"/>
      <c r="BMZ54" s="1048"/>
      <c r="BNA54" s="1048"/>
      <c r="BNB54" s="1048"/>
      <c r="BNC54" s="1048"/>
      <c r="BND54" s="1048"/>
      <c r="BNE54" s="1048"/>
      <c r="BNF54" s="1048"/>
      <c r="BNG54" s="1048"/>
      <c r="BNH54" s="1048"/>
      <c r="BNI54" s="1048"/>
      <c r="BNJ54" s="1048"/>
      <c r="BNK54" s="1048"/>
      <c r="BNL54" s="1048"/>
      <c r="BNM54" s="1048"/>
      <c r="BNN54" s="1048"/>
      <c r="BNO54" s="1048"/>
      <c r="BNP54" s="1048"/>
      <c r="BNQ54" s="1048"/>
      <c r="BNR54" s="1048"/>
      <c r="BNS54" s="1048"/>
      <c r="BNT54" s="1048"/>
      <c r="BNU54" s="1048"/>
      <c r="BNV54" s="1048"/>
      <c r="BNW54" s="1048"/>
      <c r="BNX54" s="1048"/>
      <c r="BNY54" s="1048"/>
      <c r="BNZ54" s="1048"/>
      <c r="BOA54" s="1048"/>
      <c r="BOB54" s="1048"/>
      <c r="BOC54" s="1048"/>
      <c r="BOD54" s="1048"/>
      <c r="BOE54" s="1048"/>
      <c r="BOF54" s="1048"/>
      <c r="BOG54" s="1048"/>
      <c r="BOH54" s="1048"/>
      <c r="BOI54" s="1048"/>
      <c r="BOJ54" s="1048"/>
      <c r="BOK54" s="1048"/>
      <c r="BOL54" s="1048"/>
      <c r="BOM54" s="1048"/>
      <c r="BON54" s="1048"/>
      <c r="BOO54" s="1048"/>
      <c r="BOP54" s="1048"/>
      <c r="BOQ54" s="1048"/>
      <c r="BOR54" s="1048"/>
      <c r="BOS54" s="1048"/>
      <c r="BOT54" s="1048"/>
      <c r="BOU54" s="1048"/>
      <c r="BOV54" s="1048"/>
      <c r="BOW54" s="1048"/>
      <c r="BOX54" s="1048"/>
      <c r="BOY54" s="1048"/>
      <c r="BOZ54" s="1048"/>
      <c r="BPA54" s="1048"/>
      <c r="BPB54" s="1048"/>
      <c r="BPC54" s="1048"/>
      <c r="BPD54" s="1048"/>
      <c r="BPE54" s="1048"/>
      <c r="BPF54" s="1048"/>
      <c r="BPG54" s="1048"/>
      <c r="BPH54" s="1048"/>
      <c r="BPI54" s="1048"/>
      <c r="BPJ54" s="1048"/>
      <c r="BPK54" s="1048"/>
      <c r="BPL54" s="1048"/>
      <c r="BPM54" s="1048"/>
      <c r="BPN54" s="1048"/>
      <c r="BPO54" s="1048"/>
      <c r="BPP54" s="1048"/>
      <c r="BPQ54" s="1048"/>
      <c r="BPR54" s="1048"/>
      <c r="BPS54" s="1048"/>
      <c r="BPT54" s="1048"/>
      <c r="BPU54" s="1048"/>
      <c r="BPV54" s="1048"/>
      <c r="BPW54" s="1048"/>
      <c r="BPX54" s="1048"/>
      <c r="BPY54" s="1048"/>
      <c r="BPZ54" s="1048"/>
      <c r="BQA54" s="1048"/>
      <c r="BQB54" s="1048"/>
      <c r="BQC54" s="1048"/>
      <c r="BQD54" s="1048"/>
      <c r="BQE54" s="1048"/>
      <c r="BQF54" s="1048"/>
      <c r="BQG54" s="1048"/>
      <c r="BQH54" s="1048"/>
      <c r="BQI54" s="1048"/>
      <c r="BQJ54" s="1048"/>
      <c r="BQK54" s="1048"/>
      <c r="BQL54" s="1048"/>
      <c r="BQM54" s="1048"/>
      <c r="BQN54" s="1048"/>
      <c r="BQO54" s="1048"/>
      <c r="BQP54" s="1048"/>
      <c r="BQQ54" s="1048"/>
      <c r="BQR54" s="1048"/>
      <c r="BQS54" s="1048"/>
      <c r="BQT54" s="1048"/>
      <c r="BQU54" s="1048"/>
      <c r="BQV54" s="1048"/>
      <c r="BQW54" s="1048"/>
      <c r="BQX54" s="1048"/>
      <c r="BQY54" s="1048"/>
      <c r="BQZ54" s="1048"/>
      <c r="BRA54" s="1048"/>
      <c r="BRB54" s="1048"/>
      <c r="BRC54" s="1048"/>
      <c r="BRD54" s="1048"/>
      <c r="BRE54" s="1048"/>
      <c r="BRF54" s="1048"/>
      <c r="BRG54" s="1048"/>
      <c r="BRH54" s="1048"/>
      <c r="BRI54" s="1048"/>
      <c r="BRJ54" s="1048"/>
      <c r="BRK54" s="1048"/>
      <c r="BRL54" s="1048"/>
      <c r="BRM54" s="1048"/>
      <c r="BRN54" s="1048"/>
      <c r="BRO54" s="1048"/>
      <c r="BRP54" s="1048"/>
      <c r="BRQ54" s="1048"/>
      <c r="BRR54" s="1048"/>
      <c r="BRS54" s="1048"/>
      <c r="BRT54" s="1048"/>
      <c r="BRU54" s="1048"/>
      <c r="BRV54" s="1048"/>
      <c r="BRW54" s="1048"/>
      <c r="BRX54" s="1048"/>
      <c r="BRY54" s="1048"/>
      <c r="BRZ54" s="1048"/>
      <c r="BSA54" s="1048"/>
      <c r="BSB54" s="1048"/>
      <c r="BSC54" s="1048"/>
      <c r="BSD54" s="1048"/>
      <c r="BSE54" s="1048"/>
      <c r="BSF54" s="1048"/>
      <c r="BSG54" s="1048"/>
      <c r="BSH54" s="1048"/>
      <c r="BSI54" s="1048"/>
      <c r="BSJ54" s="1048"/>
      <c r="BSK54" s="1048"/>
      <c r="BSL54" s="1048"/>
      <c r="BSM54" s="1048"/>
      <c r="BSN54" s="1048"/>
      <c r="BSO54" s="1048"/>
      <c r="BSP54" s="1048"/>
      <c r="BSQ54" s="1048"/>
      <c r="BSR54" s="1048"/>
      <c r="BSS54" s="1048"/>
      <c r="BST54" s="1048"/>
      <c r="BSU54" s="1048"/>
      <c r="BSV54" s="1048"/>
      <c r="BSW54" s="1048"/>
      <c r="BSX54" s="1048"/>
      <c r="BSY54" s="1048"/>
      <c r="BSZ54" s="1048"/>
      <c r="BTA54" s="1048"/>
      <c r="BTB54" s="1048"/>
      <c r="BTC54" s="1048"/>
      <c r="BTD54" s="1048"/>
      <c r="BTE54" s="1048"/>
      <c r="BTF54" s="1048"/>
      <c r="BTG54" s="1048"/>
      <c r="BTH54" s="1048"/>
      <c r="BTI54" s="1048"/>
      <c r="BTJ54" s="1048"/>
      <c r="BTK54" s="1048"/>
      <c r="BTL54" s="1048"/>
      <c r="BTM54" s="1048"/>
      <c r="BTN54" s="1048"/>
      <c r="BTO54" s="1048"/>
      <c r="BTP54" s="1048"/>
      <c r="BTQ54" s="1048"/>
      <c r="BTR54" s="1048"/>
      <c r="BTS54" s="1048"/>
      <c r="BTT54" s="1048"/>
      <c r="BTU54" s="1048"/>
      <c r="BTV54" s="1048"/>
      <c r="BTW54" s="1048"/>
      <c r="BTX54" s="1048"/>
      <c r="BTY54" s="1048"/>
      <c r="BTZ54" s="1048"/>
      <c r="BUA54" s="1048"/>
      <c r="BUB54" s="1048"/>
      <c r="BUC54" s="1048"/>
      <c r="BUD54" s="1048"/>
      <c r="BUE54" s="1048"/>
      <c r="BUF54" s="1048"/>
      <c r="BUG54" s="1048"/>
      <c r="BUH54" s="1048"/>
      <c r="BUI54" s="1048"/>
      <c r="BUJ54" s="1048"/>
      <c r="BUK54" s="1048"/>
      <c r="BUL54" s="1048"/>
      <c r="BUM54" s="1048"/>
      <c r="BUN54" s="1048"/>
      <c r="BUO54" s="1048"/>
      <c r="BUP54" s="1048"/>
      <c r="BUQ54" s="1048"/>
      <c r="BUR54" s="1048"/>
      <c r="BUS54" s="1048"/>
      <c r="BUT54" s="1048"/>
      <c r="BUU54" s="1048"/>
      <c r="BUV54" s="1048"/>
      <c r="BUW54" s="1048"/>
      <c r="BUX54" s="1048"/>
      <c r="BUY54" s="1048"/>
      <c r="BUZ54" s="1048"/>
      <c r="BVA54" s="1048"/>
      <c r="BVB54" s="1048"/>
      <c r="BVC54" s="1048"/>
      <c r="BVD54" s="1048"/>
      <c r="BVE54" s="1048"/>
      <c r="BVF54" s="1048"/>
      <c r="BVG54" s="1048"/>
      <c r="BVH54" s="1048"/>
      <c r="BVI54" s="1048"/>
      <c r="BVJ54" s="1048"/>
      <c r="BVK54" s="1048"/>
      <c r="BVL54" s="1048"/>
      <c r="BVM54" s="1048"/>
      <c r="BVN54" s="1048"/>
      <c r="BVO54" s="1048"/>
      <c r="BVP54" s="1048"/>
      <c r="BVQ54" s="1048"/>
      <c r="BVR54" s="1048"/>
      <c r="BVS54" s="1048"/>
      <c r="BVT54" s="1048"/>
      <c r="BVU54" s="1048"/>
      <c r="BVV54" s="1048"/>
      <c r="BVW54" s="1048"/>
      <c r="BVX54" s="1048"/>
      <c r="BVY54" s="1048"/>
      <c r="BVZ54" s="1048"/>
      <c r="BWA54" s="1048"/>
      <c r="BWB54" s="1048"/>
      <c r="BWC54" s="1048"/>
      <c r="BWD54" s="1048"/>
      <c r="BWE54" s="1048"/>
      <c r="BWF54" s="1048"/>
      <c r="BWG54" s="1048"/>
      <c r="BWH54" s="1048"/>
      <c r="BWI54" s="1048"/>
      <c r="BWJ54" s="1048"/>
      <c r="BWK54" s="1048"/>
      <c r="BWL54" s="1048"/>
      <c r="BWM54" s="1048"/>
      <c r="BWN54" s="1048"/>
      <c r="BWO54" s="1048"/>
      <c r="BWP54" s="1048"/>
      <c r="BWQ54" s="1048"/>
      <c r="BWR54" s="1048"/>
      <c r="BWS54" s="1048"/>
      <c r="BWT54" s="1048"/>
      <c r="BWU54" s="1048"/>
      <c r="BWV54" s="1048"/>
      <c r="BWW54" s="1048"/>
      <c r="BWX54" s="1048"/>
      <c r="BWY54" s="1048"/>
      <c r="BWZ54" s="1048"/>
      <c r="BXA54" s="1048"/>
      <c r="BXB54" s="1048"/>
      <c r="BXC54" s="1048"/>
      <c r="BXD54" s="1048"/>
      <c r="BXE54" s="1048"/>
      <c r="BXF54" s="1048"/>
      <c r="BXG54" s="1048"/>
      <c r="BXH54" s="1048"/>
      <c r="BXI54" s="1048"/>
      <c r="BXJ54" s="1048"/>
      <c r="BXK54" s="1048"/>
      <c r="BXL54" s="1048"/>
      <c r="BXM54" s="1048"/>
      <c r="BXN54" s="1048"/>
      <c r="BXO54" s="1048"/>
      <c r="BXP54" s="1048"/>
      <c r="BXQ54" s="1048"/>
      <c r="BXR54" s="1048"/>
      <c r="BXS54" s="1048"/>
      <c r="BXT54" s="1048"/>
      <c r="BXU54" s="1048"/>
      <c r="BXV54" s="1048"/>
      <c r="BXW54" s="1048"/>
      <c r="BXX54" s="1048"/>
      <c r="BXY54" s="1048"/>
      <c r="BXZ54" s="1048"/>
      <c r="BYA54" s="1048"/>
      <c r="BYB54" s="1048"/>
      <c r="BYC54" s="1048"/>
      <c r="BYD54" s="1048"/>
      <c r="BYE54" s="1048"/>
      <c r="BYF54" s="1048"/>
      <c r="BYG54" s="1048"/>
      <c r="BYH54" s="1048"/>
      <c r="BYI54" s="1048"/>
      <c r="BYJ54" s="1048"/>
      <c r="BYK54" s="1048"/>
      <c r="BYL54" s="1048"/>
      <c r="BYM54" s="1048"/>
      <c r="BYN54" s="1048"/>
      <c r="BYO54" s="1048"/>
      <c r="BYP54" s="1048"/>
      <c r="BYQ54" s="1048"/>
      <c r="BYR54" s="1048"/>
      <c r="BYS54" s="1048"/>
      <c r="BYT54" s="1048"/>
      <c r="BYU54" s="1048"/>
      <c r="BYV54" s="1048"/>
      <c r="BYW54" s="1048"/>
      <c r="BYX54" s="1048"/>
      <c r="BYY54" s="1048"/>
      <c r="BYZ54" s="1048"/>
      <c r="BZA54" s="1048"/>
      <c r="BZB54" s="1048"/>
      <c r="BZC54" s="1048"/>
      <c r="BZD54" s="1048"/>
      <c r="BZE54" s="1048"/>
      <c r="BZF54" s="1048"/>
      <c r="BZG54" s="1048"/>
      <c r="BZH54" s="1048"/>
      <c r="BZI54" s="1048"/>
      <c r="BZJ54" s="1048"/>
      <c r="BZK54" s="1048"/>
      <c r="BZL54" s="1048"/>
      <c r="BZM54" s="1048"/>
      <c r="BZN54" s="1048"/>
      <c r="BZO54" s="1048"/>
      <c r="BZP54" s="1048"/>
      <c r="BZQ54" s="1048"/>
      <c r="BZR54" s="1048"/>
      <c r="BZS54" s="1048"/>
      <c r="BZT54" s="1048"/>
      <c r="BZU54" s="1048"/>
      <c r="BZV54" s="1048"/>
      <c r="BZW54" s="1048"/>
      <c r="BZX54" s="1048"/>
      <c r="BZY54" s="1048"/>
      <c r="BZZ54" s="1048"/>
      <c r="CAA54" s="1048"/>
      <c r="CAB54" s="1048"/>
      <c r="CAC54" s="1048"/>
      <c r="CAD54" s="1048"/>
      <c r="CAE54" s="1048"/>
      <c r="CAF54" s="1048"/>
      <c r="CAG54" s="1048"/>
      <c r="CAH54" s="1048"/>
      <c r="CAI54" s="1048"/>
      <c r="CAJ54" s="1048"/>
      <c r="CAK54" s="1048"/>
      <c r="CAL54" s="1048"/>
      <c r="CAM54" s="1048"/>
      <c r="CAN54" s="1048"/>
      <c r="CAO54" s="1048"/>
      <c r="CAP54" s="1048"/>
      <c r="CAQ54" s="1048"/>
      <c r="CAR54" s="1048"/>
      <c r="CAS54" s="1048"/>
      <c r="CAT54" s="1048"/>
      <c r="CAU54" s="1048"/>
      <c r="CAV54" s="1048"/>
      <c r="CAW54" s="1048"/>
      <c r="CAX54" s="1048"/>
      <c r="CAY54" s="1048"/>
      <c r="CAZ54" s="1048"/>
      <c r="CBA54" s="1048"/>
      <c r="CBB54" s="1048"/>
      <c r="CBC54" s="1048"/>
      <c r="CBD54" s="1048"/>
      <c r="CBE54" s="1048"/>
      <c r="CBF54" s="1048"/>
      <c r="CBG54" s="1048"/>
      <c r="CBH54" s="1048"/>
      <c r="CBI54" s="1048"/>
      <c r="CBJ54" s="1048"/>
      <c r="CBK54" s="1048"/>
      <c r="CBL54" s="1048"/>
      <c r="CBM54" s="1048"/>
      <c r="CBN54" s="1048"/>
      <c r="CBO54" s="1048"/>
      <c r="CBP54" s="1048"/>
      <c r="CBQ54" s="1048"/>
      <c r="CBR54" s="1048"/>
      <c r="CBS54" s="1048"/>
      <c r="CBT54" s="1048"/>
      <c r="CBU54" s="1048"/>
      <c r="CBV54" s="1048"/>
      <c r="CBW54" s="1048"/>
      <c r="CBX54" s="1048"/>
      <c r="CBY54" s="1048"/>
      <c r="CBZ54" s="1048"/>
      <c r="CCA54" s="1048"/>
      <c r="CCB54" s="1048"/>
      <c r="CCC54" s="1048"/>
      <c r="CCD54" s="1048"/>
      <c r="CCE54" s="1048"/>
      <c r="CCF54" s="1048"/>
      <c r="CCG54" s="1048"/>
      <c r="CCH54" s="1048"/>
      <c r="CCI54" s="1048"/>
      <c r="CCJ54" s="1048"/>
      <c r="CCK54" s="1048"/>
      <c r="CCL54" s="1048"/>
      <c r="CCM54" s="1048"/>
      <c r="CCN54" s="1048"/>
      <c r="CCO54" s="1048"/>
      <c r="CCP54" s="1048"/>
      <c r="CCQ54" s="1048"/>
      <c r="CCR54" s="1048"/>
      <c r="CCS54" s="1048"/>
      <c r="CCT54" s="1048"/>
      <c r="CCU54" s="1048"/>
      <c r="CCV54" s="1048"/>
      <c r="CCW54" s="1048"/>
      <c r="CCX54" s="1048"/>
      <c r="CCY54" s="1048"/>
      <c r="CCZ54" s="1048"/>
      <c r="CDA54" s="1048"/>
      <c r="CDB54" s="1048"/>
      <c r="CDC54" s="1048"/>
      <c r="CDD54" s="1048"/>
      <c r="CDE54" s="1048"/>
      <c r="CDF54" s="1048"/>
      <c r="CDG54" s="1048"/>
      <c r="CDH54" s="1048"/>
      <c r="CDI54" s="1048"/>
      <c r="CDJ54" s="1048"/>
      <c r="CDK54" s="1048"/>
      <c r="CDL54" s="1048"/>
      <c r="CDM54" s="1048"/>
      <c r="CDN54" s="1048"/>
      <c r="CDO54" s="1048"/>
      <c r="CDP54" s="1048"/>
      <c r="CDQ54" s="1048"/>
      <c r="CDR54" s="1048"/>
      <c r="CDS54" s="1048"/>
      <c r="CDT54" s="1048"/>
      <c r="CDU54" s="1048"/>
      <c r="CDV54" s="1048"/>
      <c r="CDW54" s="1048"/>
      <c r="CDX54" s="1048"/>
      <c r="CDY54" s="1048"/>
      <c r="CDZ54" s="1048"/>
      <c r="CEA54" s="1048"/>
      <c r="CEB54" s="1048"/>
      <c r="CEC54" s="1048"/>
      <c r="CED54" s="1048"/>
      <c r="CEE54" s="1048"/>
      <c r="CEF54" s="1048"/>
      <c r="CEG54" s="1048"/>
      <c r="CEH54" s="1048"/>
      <c r="CEI54" s="1048"/>
      <c r="CEJ54" s="1048"/>
      <c r="CEK54" s="1048"/>
      <c r="CEL54" s="1048"/>
      <c r="CEM54" s="1048"/>
      <c r="CEN54" s="1048"/>
      <c r="CEO54" s="1048"/>
      <c r="CEP54" s="1048"/>
      <c r="CEQ54" s="1048"/>
      <c r="CER54" s="1048"/>
      <c r="CES54" s="1048"/>
      <c r="CET54" s="1048"/>
      <c r="CEU54" s="1048"/>
      <c r="CEV54" s="1048"/>
      <c r="CEW54" s="1048"/>
      <c r="CEX54" s="1048"/>
      <c r="CEY54" s="1048"/>
      <c r="CEZ54" s="1048"/>
      <c r="CFA54" s="1048"/>
      <c r="CFB54" s="1048"/>
      <c r="CFC54" s="1048"/>
      <c r="CFD54" s="1048"/>
      <c r="CFE54" s="1048"/>
      <c r="CFF54" s="1048"/>
      <c r="CFG54" s="1048"/>
      <c r="CFH54" s="1048"/>
      <c r="CFI54" s="1048"/>
      <c r="CFJ54" s="1048"/>
      <c r="CFK54" s="1048"/>
      <c r="CFL54" s="1048"/>
      <c r="CFM54" s="1048"/>
      <c r="CFN54" s="1048"/>
      <c r="CFO54" s="1048"/>
      <c r="CFP54" s="1048"/>
      <c r="CFQ54" s="1048"/>
      <c r="CFR54" s="1048"/>
      <c r="CFS54" s="1048"/>
      <c r="CFT54" s="1048"/>
      <c r="CFU54" s="1048"/>
      <c r="CFV54" s="1048"/>
      <c r="CFW54" s="1048"/>
      <c r="CFX54" s="1048"/>
      <c r="CFY54" s="1048"/>
      <c r="CFZ54" s="1048"/>
      <c r="CGA54" s="1048"/>
      <c r="CGB54" s="1048"/>
      <c r="CGC54" s="1048"/>
      <c r="CGD54" s="1048"/>
      <c r="CGE54" s="1048"/>
      <c r="CGF54" s="1048"/>
      <c r="CGG54" s="1048"/>
      <c r="CGH54" s="1048"/>
      <c r="CGI54" s="1048"/>
      <c r="CGJ54" s="1048"/>
      <c r="CGK54" s="1048"/>
      <c r="CGL54" s="1048"/>
      <c r="CGM54" s="1048"/>
      <c r="CGN54" s="1048"/>
      <c r="CGO54" s="1048"/>
      <c r="CGP54" s="1048"/>
      <c r="CGQ54" s="1048"/>
      <c r="CGR54" s="1048"/>
      <c r="CGS54" s="1048"/>
      <c r="CGT54" s="1048"/>
      <c r="CGU54" s="1048"/>
      <c r="CGV54" s="1048"/>
      <c r="CGW54" s="1048"/>
      <c r="CGX54" s="1048"/>
      <c r="CGY54" s="1048"/>
      <c r="CGZ54" s="1048"/>
      <c r="CHA54" s="1048"/>
      <c r="CHB54" s="1048"/>
      <c r="CHC54" s="1048"/>
      <c r="CHD54" s="1048"/>
      <c r="CHE54" s="1048"/>
      <c r="CHF54" s="1048"/>
      <c r="CHG54" s="1048"/>
      <c r="CHH54" s="1048"/>
      <c r="CHI54" s="1048"/>
      <c r="CHJ54" s="1048"/>
      <c r="CHK54" s="1048"/>
      <c r="CHL54" s="1048"/>
      <c r="CHM54" s="1048"/>
      <c r="CHN54" s="1048"/>
      <c r="CHO54" s="1048"/>
      <c r="CHP54" s="1048"/>
      <c r="CHQ54" s="1048"/>
      <c r="CHR54" s="1048"/>
      <c r="CHS54" s="1048"/>
      <c r="CHT54" s="1048"/>
      <c r="CHU54" s="1048"/>
      <c r="CHV54" s="1048"/>
      <c r="CHW54" s="1048"/>
      <c r="CHX54" s="1048"/>
      <c r="CHY54" s="1048"/>
      <c r="CHZ54" s="1048"/>
      <c r="CIA54" s="1048"/>
      <c r="CIB54" s="1048"/>
      <c r="CIC54" s="1048"/>
      <c r="CID54" s="1048"/>
      <c r="CIE54" s="1048"/>
      <c r="CIF54" s="1048"/>
      <c r="CIG54" s="1048"/>
      <c r="CIH54" s="1048"/>
      <c r="CII54" s="1048"/>
      <c r="CIJ54" s="1048"/>
      <c r="CIK54" s="1048"/>
      <c r="CIL54" s="1048"/>
      <c r="CIM54" s="1048"/>
      <c r="CIN54" s="1048"/>
      <c r="CIO54" s="1048"/>
      <c r="CIP54" s="1048"/>
      <c r="CIQ54" s="1048"/>
      <c r="CIR54" s="1048"/>
      <c r="CIS54" s="1048"/>
      <c r="CIT54" s="1048"/>
      <c r="CIU54" s="1048"/>
      <c r="CIV54" s="1048"/>
      <c r="CIW54" s="1048"/>
      <c r="CIX54" s="1048"/>
      <c r="CIY54" s="1048"/>
      <c r="CIZ54" s="1048"/>
      <c r="CJA54" s="1048"/>
      <c r="CJB54" s="1048"/>
      <c r="CJC54" s="1048"/>
      <c r="CJD54" s="1048"/>
      <c r="CJE54" s="1048"/>
      <c r="CJF54" s="1048"/>
      <c r="CJG54" s="1048"/>
      <c r="CJH54" s="1048"/>
      <c r="CJI54" s="1048"/>
      <c r="CJJ54" s="1048"/>
      <c r="CJK54" s="1048"/>
      <c r="CJL54" s="1048"/>
      <c r="CJM54" s="1048"/>
      <c r="CJN54" s="1048"/>
      <c r="CJO54" s="1048"/>
      <c r="CJP54" s="1048"/>
      <c r="CJQ54" s="1048"/>
      <c r="CJR54" s="1048"/>
      <c r="CJS54" s="1048"/>
      <c r="CJT54" s="1048"/>
      <c r="CJU54" s="1048"/>
      <c r="CJV54" s="1048"/>
      <c r="CJW54" s="1048"/>
      <c r="CJX54" s="1048"/>
      <c r="CJY54" s="1048"/>
      <c r="CJZ54" s="1048"/>
      <c r="CKA54" s="1048"/>
      <c r="CKB54" s="1048"/>
      <c r="CKC54" s="1048"/>
      <c r="CKD54" s="1048"/>
      <c r="CKE54" s="1048"/>
      <c r="CKF54" s="1048"/>
      <c r="CKG54" s="1048"/>
      <c r="CKH54" s="1048"/>
      <c r="CKI54" s="1048"/>
      <c r="CKJ54" s="1048"/>
      <c r="CKK54" s="1048"/>
      <c r="CKL54" s="1048"/>
      <c r="CKM54" s="1048"/>
      <c r="CKN54" s="1048"/>
      <c r="CKO54" s="1048"/>
      <c r="CKP54" s="1048"/>
      <c r="CKQ54" s="1048"/>
      <c r="CKR54" s="1048"/>
      <c r="CKS54" s="1048"/>
      <c r="CKT54" s="1048"/>
      <c r="CKU54" s="1048"/>
      <c r="CKV54" s="1048"/>
      <c r="CKW54" s="1048"/>
      <c r="CKX54" s="1048"/>
      <c r="CKY54" s="1048"/>
      <c r="CKZ54" s="1048"/>
      <c r="CLA54" s="1048"/>
      <c r="CLB54" s="1048"/>
      <c r="CLC54" s="1048"/>
      <c r="CLD54" s="1048"/>
      <c r="CLE54" s="1048"/>
      <c r="CLF54" s="1048"/>
      <c r="CLG54" s="1048"/>
      <c r="CLH54" s="1048"/>
      <c r="CLI54" s="1048"/>
      <c r="CLJ54" s="1048"/>
      <c r="CLK54" s="1048"/>
      <c r="CLL54" s="1048"/>
      <c r="CLM54" s="1048"/>
      <c r="CLN54" s="1048"/>
      <c r="CLO54" s="1048"/>
      <c r="CLP54" s="1048"/>
      <c r="CLQ54" s="1048"/>
      <c r="CLR54" s="1048"/>
      <c r="CLS54" s="1048"/>
      <c r="CLT54" s="1048"/>
      <c r="CLU54" s="1048"/>
      <c r="CLV54" s="1048"/>
      <c r="CLW54" s="1048"/>
      <c r="CLX54" s="1048"/>
      <c r="CLY54" s="1048"/>
      <c r="CLZ54" s="1048"/>
      <c r="CMA54" s="1048"/>
      <c r="CMB54" s="1048"/>
      <c r="CMC54" s="1048"/>
      <c r="CMD54" s="1048"/>
      <c r="CME54" s="1048"/>
      <c r="CMF54" s="1048"/>
      <c r="CMG54" s="1048"/>
      <c r="CMH54" s="1048"/>
      <c r="CMI54" s="1048"/>
      <c r="CMJ54" s="1048"/>
      <c r="CMK54" s="1048"/>
      <c r="CML54" s="1048"/>
      <c r="CMM54" s="1048"/>
      <c r="CMN54" s="1048"/>
      <c r="CMO54" s="1048"/>
      <c r="CMP54" s="1048"/>
      <c r="CMQ54" s="1048"/>
      <c r="CMR54" s="1048"/>
      <c r="CMS54" s="1048"/>
      <c r="CMT54" s="1048"/>
      <c r="CMU54" s="1048"/>
      <c r="CMV54" s="1048"/>
      <c r="CMW54" s="1048"/>
      <c r="CMX54" s="1048"/>
      <c r="CMY54" s="1048"/>
      <c r="CMZ54" s="1048"/>
      <c r="CNA54" s="1048"/>
      <c r="CNB54" s="1048"/>
      <c r="CNC54" s="1048"/>
      <c r="CND54" s="1048"/>
      <c r="CNE54" s="1048"/>
      <c r="CNF54" s="1048"/>
      <c r="CNG54" s="1048"/>
      <c r="CNH54" s="1048"/>
      <c r="CNI54" s="1048"/>
      <c r="CNJ54" s="1048"/>
      <c r="CNK54" s="1048"/>
      <c r="CNL54" s="1048"/>
      <c r="CNM54" s="1048"/>
      <c r="CNN54" s="1048"/>
      <c r="CNO54" s="1048"/>
      <c r="CNP54" s="1048"/>
      <c r="CNQ54" s="1048"/>
      <c r="CNR54" s="1048"/>
      <c r="CNS54" s="1048"/>
      <c r="CNT54" s="1048"/>
      <c r="CNU54" s="1048"/>
      <c r="CNV54" s="1048"/>
      <c r="CNW54" s="1048"/>
      <c r="CNX54" s="1048"/>
      <c r="CNY54" s="1048"/>
      <c r="CNZ54" s="1048"/>
      <c r="COA54" s="1048"/>
      <c r="COB54" s="1048"/>
      <c r="COC54" s="1048"/>
      <c r="COD54" s="1048"/>
      <c r="COE54" s="1048"/>
      <c r="COF54" s="1048"/>
      <c r="COG54" s="1048"/>
      <c r="COH54" s="1048"/>
      <c r="COI54" s="1048"/>
      <c r="COJ54" s="1048"/>
      <c r="COK54" s="1048"/>
      <c r="COL54" s="1048"/>
      <c r="COM54" s="1048"/>
      <c r="CON54" s="1048"/>
      <c r="COO54" s="1048"/>
      <c r="COP54" s="1048"/>
      <c r="COQ54" s="1048"/>
      <c r="COR54" s="1048"/>
      <c r="COS54" s="1048"/>
      <c r="COT54" s="1048"/>
      <c r="COU54" s="1048"/>
      <c r="COV54" s="1048"/>
      <c r="COW54" s="1048"/>
      <c r="COX54" s="1048"/>
      <c r="COY54" s="1048"/>
      <c r="COZ54" s="1048"/>
      <c r="CPA54" s="1048"/>
      <c r="CPB54" s="1048"/>
      <c r="CPC54" s="1048"/>
      <c r="CPD54" s="1048"/>
      <c r="CPE54" s="1048"/>
      <c r="CPF54" s="1048"/>
      <c r="CPG54" s="1048"/>
      <c r="CPH54" s="1048"/>
      <c r="CPI54" s="1048"/>
      <c r="CPJ54" s="1048"/>
      <c r="CPK54" s="1048"/>
      <c r="CPL54" s="1048"/>
      <c r="CPM54" s="1048"/>
      <c r="CPN54" s="1048"/>
      <c r="CPO54" s="1048"/>
      <c r="CPP54" s="1048"/>
      <c r="CPQ54" s="1048"/>
      <c r="CPR54" s="1048"/>
      <c r="CPS54" s="1048"/>
      <c r="CPT54" s="1048"/>
      <c r="CPU54" s="1048"/>
      <c r="CPV54" s="1048"/>
      <c r="CPW54" s="1048"/>
      <c r="CPX54" s="1048"/>
      <c r="CPY54" s="1048"/>
      <c r="CPZ54" s="1048"/>
      <c r="CQA54" s="1048"/>
      <c r="CQB54" s="1048"/>
      <c r="CQC54" s="1048"/>
      <c r="CQD54" s="1048"/>
      <c r="CQE54" s="1048"/>
      <c r="CQF54" s="1048"/>
      <c r="CQG54" s="1048"/>
      <c r="CQH54" s="1048"/>
      <c r="CQI54" s="1048"/>
      <c r="CQJ54" s="1048"/>
      <c r="CQK54" s="1048"/>
      <c r="CQL54" s="1048"/>
      <c r="CQM54" s="1048"/>
      <c r="CQN54" s="1048"/>
      <c r="CQO54" s="1048"/>
      <c r="CQP54" s="1048"/>
      <c r="CQQ54" s="1048"/>
      <c r="CQR54" s="1048"/>
      <c r="CQS54" s="1048"/>
      <c r="CQT54" s="1048"/>
      <c r="CQU54" s="1048"/>
      <c r="CQV54" s="1048"/>
      <c r="CQW54" s="1048"/>
      <c r="CQX54" s="1048"/>
      <c r="CQY54" s="1048"/>
      <c r="CQZ54" s="1048"/>
      <c r="CRA54" s="1048"/>
      <c r="CRB54" s="1048"/>
      <c r="CRC54" s="1048"/>
      <c r="CRD54" s="1048"/>
      <c r="CRE54" s="1048"/>
      <c r="CRF54" s="1048"/>
      <c r="CRG54" s="1048"/>
      <c r="CRH54" s="1048"/>
      <c r="CRI54" s="1048"/>
      <c r="CRJ54" s="1048"/>
      <c r="CRK54" s="1048"/>
      <c r="CRL54" s="1048"/>
      <c r="CRM54" s="1048"/>
      <c r="CRN54" s="1048"/>
      <c r="CRO54" s="1048"/>
      <c r="CRP54" s="1048"/>
      <c r="CRQ54" s="1048"/>
      <c r="CRR54" s="1048"/>
      <c r="CRS54" s="1048"/>
      <c r="CRT54" s="1048"/>
      <c r="CRU54" s="1048"/>
      <c r="CRV54" s="1048"/>
      <c r="CRW54" s="1048"/>
      <c r="CRX54" s="1048"/>
      <c r="CRY54" s="1048"/>
      <c r="CRZ54" s="1048"/>
      <c r="CSA54" s="1048"/>
      <c r="CSB54" s="1048"/>
      <c r="CSC54" s="1048"/>
      <c r="CSD54" s="1048"/>
      <c r="CSE54" s="1048"/>
      <c r="CSF54" s="1048"/>
      <c r="CSG54" s="1048"/>
      <c r="CSH54" s="1048"/>
      <c r="CSI54" s="1048"/>
      <c r="CSJ54" s="1048"/>
      <c r="CSK54" s="1048"/>
      <c r="CSL54" s="1048"/>
      <c r="CSM54" s="1048"/>
      <c r="CSN54" s="1048"/>
      <c r="CSO54" s="1048"/>
      <c r="CSP54" s="1048"/>
      <c r="CSQ54" s="1048"/>
      <c r="CSR54" s="1048"/>
      <c r="CSS54" s="1048"/>
      <c r="CST54" s="1048"/>
      <c r="CSU54" s="1048"/>
      <c r="CSV54" s="1048"/>
      <c r="CSW54" s="1048"/>
      <c r="CSX54" s="1048"/>
      <c r="CSY54" s="1048"/>
      <c r="CSZ54" s="1048"/>
      <c r="CTA54" s="1048"/>
      <c r="CTB54" s="1048"/>
      <c r="CTC54" s="1048"/>
      <c r="CTD54" s="1048"/>
      <c r="CTE54" s="1048"/>
      <c r="CTF54" s="1048"/>
      <c r="CTG54" s="1048"/>
      <c r="CTH54" s="1048"/>
      <c r="CTI54" s="1048"/>
      <c r="CTJ54" s="1048"/>
      <c r="CTK54" s="1048"/>
      <c r="CTL54" s="1048"/>
      <c r="CTM54" s="1048"/>
      <c r="CTN54" s="1048"/>
      <c r="CTO54" s="1048"/>
      <c r="CTP54" s="1048"/>
      <c r="CTQ54" s="1048"/>
      <c r="CTR54" s="1048"/>
      <c r="CTS54" s="1048"/>
      <c r="CTT54" s="1048"/>
      <c r="CTU54" s="1048"/>
      <c r="CTV54" s="1048"/>
      <c r="CTW54" s="1048"/>
      <c r="CTX54" s="1048"/>
      <c r="CTY54" s="1048"/>
      <c r="CTZ54" s="1048"/>
      <c r="CUA54" s="1048"/>
      <c r="CUB54" s="1048"/>
      <c r="CUC54" s="1048"/>
      <c r="CUD54" s="1048"/>
      <c r="CUE54" s="1048"/>
      <c r="CUF54" s="1048"/>
      <c r="CUG54" s="1048"/>
      <c r="CUH54" s="1048"/>
      <c r="CUI54" s="1048"/>
      <c r="CUJ54" s="1048"/>
      <c r="CUK54" s="1048"/>
      <c r="CUL54" s="1048"/>
      <c r="CUM54" s="1048"/>
      <c r="CUN54" s="1048"/>
      <c r="CUO54" s="1048"/>
      <c r="CUP54" s="1048"/>
      <c r="CUQ54" s="1048"/>
      <c r="CUR54" s="1048"/>
      <c r="CUS54" s="1048"/>
      <c r="CUT54" s="1048"/>
      <c r="CUU54" s="1048"/>
      <c r="CUV54" s="1048"/>
      <c r="CUW54" s="1048"/>
      <c r="CUX54" s="1048"/>
      <c r="CUY54" s="1048"/>
      <c r="CUZ54" s="1048"/>
      <c r="CVA54" s="1048"/>
      <c r="CVB54" s="1048"/>
      <c r="CVC54" s="1048"/>
      <c r="CVD54" s="1048"/>
      <c r="CVE54" s="1048"/>
      <c r="CVF54" s="1048"/>
      <c r="CVG54" s="1048"/>
      <c r="CVH54" s="1048"/>
      <c r="CVI54" s="1048"/>
      <c r="CVJ54" s="1048"/>
      <c r="CVK54" s="1048"/>
      <c r="CVL54" s="1048"/>
      <c r="CVM54" s="1048"/>
      <c r="CVN54" s="1048"/>
      <c r="CVO54" s="1048"/>
      <c r="CVP54" s="1048"/>
      <c r="CVQ54" s="1048"/>
      <c r="CVR54" s="1048"/>
      <c r="CVS54" s="1048"/>
      <c r="CVT54" s="1048"/>
      <c r="CVU54" s="1048"/>
      <c r="CVV54" s="1048"/>
      <c r="CVW54" s="1048"/>
      <c r="CVX54" s="1048"/>
      <c r="CVY54" s="1048"/>
      <c r="CVZ54" s="1048"/>
      <c r="CWA54" s="1048"/>
      <c r="CWB54" s="1048"/>
      <c r="CWC54" s="1048"/>
      <c r="CWD54" s="1048"/>
      <c r="CWE54" s="1048"/>
      <c r="CWF54" s="1048"/>
      <c r="CWG54" s="1048"/>
      <c r="CWH54" s="1048"/>
      <c r="CWI54" s="1048"/>
      <c r="CWJ54" s="1048"/>
      <c r="CWK54" s="1048"/>
      <c r="CWL54" s="1048"/>
      <c r="CWM54" s="1048"/>
      <c r="CWN54" s="1048"/>
      <c r="CWO54" s="1048"/>
      <c r="CWP54" s="1048"/>
      <c r="CWQ54" s="1048"/>
      <c r="CWR54" s="1048"/>
      <c r="CWS54" s="1048"/>
      <c r="CWT54" s="1048"/>
      <c r="CWU54" s="1048"/>
      <c r="CWV54" s="1048"/>
      <c r="CWW54" s="1048"/>
      <c r="CWX54" s="1048"/>
      <c r="CWY54" s="1048"/>
      <c r="CWZ54" s="1048"/>
      <c r="CXA54" s="1048"/>
      <c r="CXB54" s="1048"/>
      <c r="CXC54" s="1048"/>
      <c r="CXD54" s="1048"/>
      <c r="CXE54" s="1048"/>
      <c r="CXF54" s="1048"/>
      <c r="CXG54" s="1048"/>
      <c r="CXH54" s="1048"/>
      <c r="CXI54" s="1048"/>
      <c r="CXJ54" s="1048"/>
      <c r="CXK54" s="1048"/>
      <c r="CXL54" s="1048"/>
      <c r="CXM54" s="1048"/>
      <c r="CXN54" s="1048"/>
      <c r="CXO54" s="1048"/>
      <c r="CXP54" s="1048"/>
      <c r="CXQ54" s="1048"/>
      <c r="CXR54" s="1048"/>
      <c r="CXS54" s="1048"/>
      <c r="CXT54" s="1048"/>
      <c r="CXU54" s="1048"/>
      <c r="CXV54" s="1048"/>
      <c r="CXW54" s="1048"/>
      <c r="CXX54" s="1048"/>
      <c r="CXY54" s="1048"/>
      <c r="CXZ54" s="1048"/>
      <c r="CYA54" s="1048"/>
      <c r="CYB54" s="1048"/>
      <c r="CYC54" s="1048"/>
      <c r="CYD54" s="1048"/>
      <c r="CYE54" s="1048"/>
      <c r="CYF54" s="1048"/>
      <c r="CYG54" s="1048"/>
      <c r="CYH54" s="1048"/>
      <c r="CYI54" s="1048"/>
      <c r="CYJ54" s="1048"/>
      <c r="CYK54" s="1048"/>
      <c r="CYL54" s="1048"/>
      <c r="CYM54" s="1048"/>
      <c r="CYN54" s="1048"/>
      <c r="CYO54" s="1048"/>
      <c r="CYP54" s="1048"/>
      <c r="CYQ54" s="1048"/>
      <c r="CYR54" s="1048"/>
      <c r="CYS54" s="1048"/>
      <c r="CYT54" s="1048"/>
      <c r="CYU54" s="1048"/>
      <c r="CYV54" s="1048"/>
      <c r="CYW54" s="1048"/>
      <c r="CYX54" s="1048"/>
      <c r="CYY54" s="1048"/>
      <c r="CYZ54" s="1048"/>
      <c r="CZA54" s="1048"/>
      <c r="CZB54" s="1048"/>
      <c r="CZC54" s="1048"/>
      <c r="CZD54" s="1048"/>
      <c r="CZE54" s="1048"/>
      <c r="CZF54" s="1048"/>
      <c r="CZG54" s="1048"/>
      <c r="CZH54" s="1048"/>
      <c r="CZI54" s="1048"/>
      <c r="CZJ54" s="1048"/>
      <c r="CZK54" s="1048"/>
      <c r="CZL54" s="1048"/>
      <c r="CZM54" s="1048"/>
      <c r="CZN54" s="1048"/>
      <c r="CZO54" s="1048"/>
      <c r="CZP54" s="1048"/>
      <c r="CZQ54" s="1048"/>
      <c r="CZR54" s="1048"/>
      <c r="CZS54" s="1048"/>
      <c r="CZT54" s="1048"/>
      <c r="CZU54" s="1048"/>
      <c r="CZV54" s="1048"/>
      <c r="CZW54" s="1048"/>
      <c r="CZX54" s="1048"/>
      <c r="CZY54" s="1048"/>
      <c r="CZZ54" s="1048"/>
      <c r="DAA54" s="1048"/>
      <c r="DAB54" s="1048"/>
      <c r="DAC54" s="1048"/>
      <c r="DAD54" s="1048"/>
      <c r="DAE54" s="1048"/>
      <c r="DAF54" s="1048"/>
      <c r="DAG54" s="1048"/>
      <c r="DAH54" s="1048"/>
      <c r="DAI54" s="1048"/>
      <c r="DAJ54" s="1048"/>
      <c r="DAK54" s="1048"/>
      <c r="DAL54" s="1048"/>
      <c r="DAM54" s="1048"/>
      <c r="DAN54" s="1048"/>
      <c r="DAO54" s="1048"/>
      <c r="DAP54" s="1048"/>
      <c r="DAQ54" s="1048"/>
      <c r="DAR54" s="1048"/>
      <c r="DAS54" s="1048"/>
      <c r="DAT54" s="1048"/>
      <c r="DAU54" s="1048"/>
      <c r="DAV54" s="1048"/>
      <c r="DAW54" s="1048"/>
      <c r="DAX54" s="1048"/>
      <c r="DAY54" s="1048"/>
      <c r="DAZ54" s="1048"/>
      <c r="DBA54" s="1048"/>
      <c r="DBB54" s="1048"/>
      <c r="DBC54" s="1048"/>
      <c r="DBD54" s="1048"/>
      <c r="DBE54" s="1048"/>
      <c r="DBF54" s="1048"/>
      <c r="DBG54" s="1048"/>
      <c r="DBH54" s="1048"/>
      <c r="DBI54" s="1048"/>
      <c r="DBJ54" s="1048"/>
      <c r="DBK54" s="1048"/>
      <c r="DBL54" s="1048"/>
      <c r="DBM54" s="1048"/>
      <c r="DBN54" s="1048"/>
      <c r="DBO54" s="1048"/>
      <c r="DBP54" s="1048"/>
      <c r="DBQ54" s="1048"/>
      <c r="DBR54" s="1048"/>
      <c r="DBS54" s="1048"/>
      <c r="DBT54" s="1048"/>
      <c r="DBU54" s="1048"/>
      <c r="DBV54" s="1048"/>
      <c r="DBW54" s="1048"/>
      <c r="DBX54" s="1048"/>
      <c r="DBY54" s="1048"/>
      <c r="DBZ54" s="1048"/>
      <c r="DCA54" s="1048"/>
      <c r="DCB54" s="1048"/>
      <c r="DCC54" s="1048"/>
      <c r="DCD54" s="1048"/>
      <c r="DCE54" s="1048"/>
      <c r="DCF54" s="1048"/>
      <c r="DCG54" s="1048"/>
      <c r="DCH54" s="1048"/>
      <c r="DCI54" s="1048"/>
      <c r="DCJ54" s="1048"/>
      <c r="DCK54" s="1048"/>
      <c r="DCL54" s="1048"/>
      <c r="DCM54" s="1048"/>
      <c r="DCN54" s="1048"/>
      <c r="DCO54" s="1048"/>
      <c r="DCP54" s="1048"/>
      <c r="DCQ54" s="1048"/>
      <c r="DCR54" s="1048"/>
      <c r="DCS54" s="1048"/>
      <c r="DCT54" s="1048"/>
      <c r="DCU54" s="1048"/>
      <c r="DCV54" s="1048"/>
      <c r="DCW54" s="1048"/>
      <c r="DCX54" s="1048"/>
      <c r="DCY54" s="1048"/>
      <c r="DCZ54" s="1048"/>
      <c r="DDA54" s="1048"/>
      <c r="DDB54" s="1048"/>
      <c r="DDC54" s="1048"/>
      <c r="DDD54" s="1048"/>
      <c r="DDE54" s="1048"/>
      <c r="DDF54" s="1048"/>
      <c r="DDG54" s="1048"/>
      <c r="DDH54" s="1048"/>
      <c r="DDI54" s="1048"/>
      <c r="DDJ54" s="1048"/>
      <c r="DDK54" s="1048"/>
      <c r="DDL54" s="1048"/>
      <c r="DDM54" s="1048"/>
      <c r="DDN54" s="1048"/>
      <c r="DDO54" s="1048"/>
      <c r="DDP54" s="1048"/>
      <c r="DDQ54" s="1048"/>
      <c r="DDR54" s="1048"/>
      <c r="DDS54" s="1048"/>
      <c r="DDT54" s="1048"/>
      <c r="DDU54" s="1048"/>
      <c r="DDV54" s="1048"/>
      <c r="DDW54" s="1048"/>
      <c r="DDX54" s="1048"/>
      <c r="DDY54" s="1048"/>
      <c r="DDZ54" s="1048"/>
      <c r="DEA54" s="1048"/>
      <c r="DEB54" s="1048"/>
      <c r="DEC54" s="1048"/>
      <c r="DED54" s="1048"/>
      <c r="DEE54" s="1048"/>
      <c r="DEF54" s="1048"/>
      <c r="DEG54" s="1048"/>
      <c r="DEH54" s="1048"/>
      <c r="DEI54" s="1048"/>
      <c r="DEJ54" s="1048"/>
      <c r="DEK54" s="1048"/>
      <c r="DEL54" s="1048"/>
      <c r="DEM54" s="1048"/>
      <c r="DEN54" s="1048"/>
      <c r="DEO54" s="1048"/>
      <c r="DEP54" s="1048"/>
      <c r="DEQ54" s="1048"/>
      <c r="DER54" s="1048"/>
      <c r="DES54" s="1048"/>
      <c r="DET54" s="1048"/>
      <c r="DEU54" s="1048"/>
      <c r="DEV54" s="1048"/>
      <c r="DEW54" s="1048"/>
      <c r="DEX54" s="1048"/>
      <c r="DEY54" s="1048"/>
      <c r="DEZ54" s="1048"/>
      <c r="DFA54" s="1048"/>
      <c r="DFB54" s="1048"/>
      <c r="DFC54" s="1048"/>
      <c r="DFD54" s="1048"/>
      <c r="DFE54" s="1048"/>
      <c r="DFF54" s="1048"/>
      <c r="DFG54" s="1048"/>
      <c r="DFH54" s="1048"/>
      <c r="DFI54" s="1048"/>
      <c r="DFJ54" s="1048"/>
      <c r="DFK54" s="1048"/>
      <c r="DFL54" s="1048"/>
      <c r="DFM54" s="1048"/>
      <c r="DFN54" s="1048"/>
      <c r="DFO54" s="1048"/>
      <c r="DFP54" s="1048"/>
      <c r="DFQ54" s="1048"/>
      <c r="DFR54" s="1048"/>
      <c r="DFS54" s="1048"/>
      <c r="DFT54" s="1048"/>
      <c r="DFU54" s="1048"/>
      <c r="DFV54" s="1048"/>
      <c r="DFW54" s="1048"/>
      <c r="DFX54" s="1048"/>
      <c r="DFY54" s="1048"/>
      <c r="DFZ54" s="1048"/>
      <c r="DGA54" s="1048"/>
      <c r="DGB54" s="1048"/>
      <c r="DGC54" s="1048"/>
      <c r="DGD54" s="1048"/>
      <c r="DGE54" s="1048"/>
      <c r="DGF54" s="1048"/>
      <c r="DGG54" s="1048"/>
      <c r="DGH54" s="1048"/>
      <c r="DGI54" s="1048"/>
      <c r="DGJ54" s="1048"/>
      <c r="DGK54" s="1048"/>
      <c r="DGL54" s="1048"/>
      <c r="DGM54" s="1048"/>
      <c r="DGN54" s="1048"/>
      <c r="DGO54" s="1048"/>
      <c r="DGP54" s="1048"/>
      <c r="DGQ54" s="1048"/>
      <c r="DGR54" s="1048"/>
      <c r="DGS54" s="1048"/>
      <c r="DGT54" s="1048"/>
      <c r="DGU54" s="1048"/>
      <c r="DGV54" s="1048"/>
      <c r="DGW54" s="1048"/>
      <c r="DGX54" s="1048"/>
      <c r="DGY54" s="1048"/>
      <c r="DGZ54" s="1048"/>
      <c r="DHA54" s="1048"/>
      <c r="DHB54" s="1048"/>
      <c r="DHC54" s="1048"/>
      <c r="DHD54" s="1048"/>
      <c r="DHE54" s="1048"/>
      <c r="DHF54" s="1048"/>
      <c r="DHG54" s="1048"/>
      <c r="DHH54" s="1048"/>
      <c r="DHI54" s="1048"/>
      <c r="DHJ54" s="1048"/>
      <c r="DHK54" s="1048"/>
      <c r="DHL54" s="1048"/>
      <c r="DHM54" s="1048"/>
      <c r="DHN54" s="1048"/>
      <c r="DHO54" s="1048"/>
      <c r="DHP54" s="1048"/>
      <c r="DHQ54" s="1048"/>
      <c r="DHR54" s="1048"/>
      <c r="DHS54" s="1048"/>
      <c r="DHT54" s="1048"/>
      <c r="DHU54" s="1048"/>
      <c r="DHV54" s="1048"/>
      <c r="DHW54" s="1048"/>
      <c r="DHX54" s="1048"/>
      <c r="DHY54" s="1048"/>
      <c r="DHZ54" s="1048"/>
      <c r="DIA54" s="1048"/>
      <c r="DIB54" s="1048"/>
      <c r="DIC54" s="1048"/>
      <c r="DID54" s="1048"/>
      <c r="DIE54" s="1048"/>
      <c r="DIF54" s="1048"/>
      <c r="DIG54" s="1048"/>
      <c r="DIH54" s="1048"/>
      <c r="DII54" s="1048"/>
      <c r="DIJ54" s="1048"/>
      <c r="DIK54" s="1048"/>
      <c r="DIL54" s="1048"/>
      <c r="DIM54" s="1048"/>
      <c r="DIN54" s="1048"/>
      <c r="DIO54" s="1048"/>
      <c r="DIP54" s="1048"/>
      <c r="DIQ54" s="1048"/>
      <c r="DIR54" s="1048"/>
      <c r="DIS54" s="1048"/>
      <c r="DIT54" s="1048"/>
      <c r="DIU54" s="1048"/>
      <c r="DIV54" s="1048"/>
      <c r="DIW54" s="1048"/>
      <c r="DIX54" s="1048"/>
      <c r="DIY54" s="1048"/>
      <c r="DIZ54" s="1048"/>
      <c r="DJA54" s="1048"/>
      <c r="DJB54" s="1048"/>
      <c r="DJC54" s="1048"/>
      <c r="DJD54" s="1048"/>
      <c r="DJE54" s="1048"/>
      <c r="DJF54" s="1048"/>
      <c r="DJG54" s="1048"/>
      <c r="DJH54" s="1048"/>
      <c r="DJI54" s="1048"/>
      <c r="DJJ54" s="1048"/>
      <c r="DJK54" s="1048"/>
      <c r="DJL54" s="1048"/>
      <c r="DJM54" s="1048"/>
      <c r="DJN54" s="1048"/>
      <c r="DJO54" s="1048"/>
      <c r="DJP54" s="1048"/>
      <c r="DJQ54" s="1048"/>
      <c r="DJR54" s="1048"/>
      <c r="DJS54" s="1048"/>
      <c r="DJT54" s="1048"/>
      <c r="DJU54" s="1048"/>
      <c r="DJV54" s="1048"/>
      <c r="DJW54" s="1048"/>
      <c r="DJX54" s="1048"/>
      <c r="DJY54" s="1048"/>
      <c r="DJZ54" s="1048"/>
      <c r="DKA54" s="1048"/>
      <c r="DKB54" s="1048"/>
      <c r="DKC54" s="1048"/>
      <c r="DKD54" s="1048"/>
      <c r="DKE54" s="1048"/>
      <c r="DKF54" s="1048"/>
      <c r="DKG54" s="1048"/>
      <c r="DKH54" s="1048"/>
      <c r="DKI54" s="1048"/>
      <c r="DKJ54" s="1048"/>
      <c r="DKK54" s="1048"/>
      <c r="DKL54" s="1048"/>
      <c r="DKM54" s="1048"/>
      <c r="DKN54" s="1048"/>
      <c r="DKO54" s="1048"/>
      <c r="DKP54" s="1048"/>
      <c r="DKQ54" s="1048"/>
      <c r="DKR54" s="1048"/>
      <c r="DKS54" s="1048"/>
      <c r="DKT54" s="1048"/>
      <c r="DKU54" s="1048"/>
      <c r="DKV54" s="1048"/>
      <c r="DKW54" s="1048"/>
      <c r="DKX54" s="1048"/>
      <c r="DKY54" s="1048"/>
      <c r="DKZ54" s="1048"/>
      <c r="DLA54" s="1048"/>
      <c r="DLB54" s="1048"/>
      <c r="DLC54" s="1048"/>
      <c r="DLD54" s="1048"/>
      <c r="DLE54" s="1048"/>
      <c r="DLF54" s="1048"/>
      <c r="DLG54" s="1048"/>
      <c r="DLH54" s="1048"/>
      <c r="DLI54" s="1048"/>
      <c r="DLJ54" s="1048"/>
      <c r="DLK54" s="1048"/>
      <c r="DLL54" s="1048"/>
      <c r="DLM54" s="1048"/>
      <c r="DLN54" s="1048"/>
      <c r="DLO54" s="1048"/>
      <c r="DLP54" s="1048"/>
      <c r="DLQ54" s="1048"/>
      <c r="DLR54" s="1048"/>
      <c r="DLS54" s="1048"/>
      <c r="DLT54" s="1048"/>
      <c r="DLU54" s="1048"/>
      <c r="DLV54" s="1048"/>
      <c r="DLW54" s="1048"/>
      <c r="DLX54" s="1048"/>
      <c r="DLY54" s="1048"/>
      <c r="DLZ54" s="1048"/>
      <c r="DMA54" s="1048"/>
      <c r="DMB54" s="1048"/>
      <c r="DMC54" s="1048"/>
      <c r="DMD54" s="1048"/>
      <c r="DME54" s="1048"/>
      <c r="DMF54" s="1048"/>
      <c r="DMG54" s="1048"/>
      <c r="DMH54" s="1048"/>
      <c r="DMI54" s="1048"/>
      <c r="DMJ54" s="1048"/>
      <c r="DMK54" s="1048"/>
      <c r="DML54" s="1048"/>
      <c r="DMM54" s="1048"/>
      <c r="DMN54" s="1048"/>
      <c r="DMO54" s="1048"/>
      <c r="DMP54" s="1048"/>
      <c r="DMQ54" s="1048"/>
      <c r="DMR54" s="1048"/>
      <c r="DMS54" s="1048"/>
      <c r="DMT54" s="1048"/>
      <c r="DMU54" s="1048"/>
      <c r="DMV54" s="1048"/>
      <c r="DMW54" s="1048"/>
      <c r="DMX54" s="1048"/>
      <c r="DMY54" s="1048"/>
      <c r="DMZ54" s="1048"/>
      <c r="DNA54" s="1048"/>
      <c r="DNB54" s="1048"/>
      <c r="DNC54" s="1048"/>
      <c r="DND54" s="1048"/>
      <c r="DNE54" s="1048"/>
      <c r="DNF54" s="1048"/>
      <c r="DNG54" s="1048"/>
      <c r="DNH54" s="1048"/>
      <c r="DNI54" s="1048"/>
      <c r="DNJ54" s="1048"/>
      <c r="DNK54" s="1048"/>
      <c r="DNL54" s="1048"/>
      <c r="DNM54" s="1048"/>
      <c r="DNN54" s="1048"/>
      <c r="DNO54" s="1048"/>
      <c r="DNP54" s="1048"/>
      <c r="DNQ54" s="1048"/>
      <c r="DNR54" s="1048"/>
      <c r="DNS54" s="1048"/>
      <c r="DNT54" s="1048"/>
      <c r="DNU54" s="1048"/>
      <c r="DNV54" s="1048"/>
      <c r="DNW54" s="1048"/>
      <c r="DNX54" s="1048"/>
      <c r="DNY54" s="1048"/>
      <c r="DNZ54" s="1048"/>
      <c r="DOA54" s="1048"/>
      <c r="DOB54" s="1048"/>
      <c r="DOC54" s="1048"/>
      <c r="DOD54" s="1048"/>
      <c r="DOE54" s="1048"/>
      <c r="DOF54" s="1048"/>
      <c r="DOG54" s="1048"/>
      <c r="DOH54" s="1048"/>
      <c r="DOI54" s="1048"/>
      <c r="DOJ54" s="1048"/>
      <c r="DOK54" s="1048"/>
      <c r="DOL54" s="1048"/>
      <c r="DOM54" s="1048"/>
      <c r="DON54" s="1048"/>
      <c r="DOO54" s="1048"/>
      <c r="DOP54" s="1048"/>
      <c r="DOQ54" s="1048"/>
      <c r="DOR54" s="1048"/>
      <c r="DOS54" s="1048"/>
      <c r="DOT54" s="1048"/>
      <c r="DOU54" s="1048"/>
      <c r="DOV54" s="1048"/>
      <c r="DOW54" s="1048"/>
      <c r="DOX54" s="1048"/>
      <c r="DOY54" s="1048"/>
      <c r="DOZ54" s="1048"/>
      <c r="DPA54" s="1048"/>
      <c r="DPB54" s="1048"/>
      <c r="DPC54" s="1048"/>
      <c r="DPD54" s="1048"/>
      <c r="DPE54" s="1048"/>
      <c r="DPF54" s="1048"/>
      <c r="DPG54" s="1048"/>
      <c r="DPH54" s="1048"/>
      <c r="DPI54" s="1048"/>
      <c r="DPJ54" s="1048"/>
      <c r="DPK54" s="1048"/>
      <c r="DPL54" s="1048"/>
      <c r="DPM54" s="1048"/>
      <c r="DPN54" s="1048"/>
      <c r="DPO54" s="1048"/>
      <c r="DPP54" s="1048"/>
      <c r="DPQ54" s="1048"/>
      <c r="DPR54" s="1048"/>
      <c r="DPS54" s="1048"/>
      <c r="DPT54" s="1048"/>
      <c r="DPU54" s="1048"/>
      <c r="DPV54" s="1048"/>
      <c r="DPW54" s="1048"/>
      <c r="DPX54" s="1048"/>
      <c r="DPY54" s="1048"/>
      <c r="DPZ54" s="1048"/>
      <c r="DQA54" s="1048"/>
      <c r="DQB54" s="1048"/>
      <c r="DQC54" s="1048"/>
      <c r="DQD54" s="1048"/>
      <c r="DQE54" s="1048"/>
      <c r="DQF54" s="1048"/>
      <c r="DQG54" s="1048"/>
      <c r="DQH54" s="1048"/>
      <c r="DQI54" s="1048"/>
      <c r="DQJ54" s="1048"/>
      <c r="DQK54" s="1048"/>
      <c r="DQL54" s="1048"/>
      <c r="DQM54" s="1048"/>
      <c r="DQN54" s="1048"/>
      <c r="DQO54" s="1048"/>
      <c r="DQP54" s="1048"/>
      <c r="DQQ54" s="1048"/>
      <c r="DQR54" s="1048"/>
      <c r="DQS54" s="1048"/>
      <c r="DQT54" s="1048"/>
      <c r="DQU54" s="1048"/>
      <c r="DQV54" s="1048"/>
      <c r="DQW54" s="1048"/>
      <c r="DQX54" s="1048"/>
      <c r="DQY54" s="1048"/>
      <c r="DQZ54" s="1048"/>
      <c r="DRA54" s="1048"/>
      <c r="DRB54" s="1048"/>
      <c r="DRC54" s="1048"/>
      <c r="DRD54" s="1048"/>
      <c r="DRE54" s="1048"/>
      <c r="DRF54" s="1048"/>
      <c r="DRG54" s="1048"/>
      <c r="DRH54" s="1048"/>
      <c r="DRI54" s="1048"/>
      <c r="DRJ54" s="1048"/>
      <c r="DRK54" s="1048"/>
      <c r="DRL54" s="1048"/>
      <c r="DRM54" s="1048"/>
      <c r="DRN54" s="1048"/>
      <c r="DRO54" s="1048"/>
      <c r="DRP54" s="1048"/>
      <c r="DRQ54" s="1048"/>
      <c r="DRR54" s="1048"/>
      <c r="DRS54" s="1048"/>
      <c r="DRT54" s="1048"/>
      <c r="DRU54" s="1048"/>
      <c r="DRV54" s="1048"/>
      <c r="DRW54" s="1048"/>
      <c r="DRX54" s="1048"/>
      <c r="DRY54" s="1048"/>
      <c r="DRZ54" s="1048"/>
      <c r="DSA54" s="1048"/>
      <c r="DSB54" s="1048"/>
      <c r="DSC54" s="1048"/>
      <c r="DSD54" s="1048"/>
      <c r="DSE54" s="1048"/>
      <c r="DSF54" s="1048"/>
      <c r="DSG54" s="1048"/>
      <c r="DSH54" s="1048"/>
      <c r="DSI54" s="1048"/>
      <c r="DSJ54" s="1048"/>
      <c r="DSK54" s="1048"/>
      <c r="DSL54" s="1048"/>
      <c r="DSM54" s="1048"/>
      <c r="DSN54" s="1048"/>
      <c r="DSO54" s="1048"/>
      <c r="DSP54" s="1048"/>
      <c r="DSQ54" s="1048"/>
      <c r="DSR54" s="1048"/>
      <c r="DSS54" s="1048"/>
      <c r="DST54" s="1048"/>
      <c r="DSU54" s="1048"/>
      <c r="DSV54" s="1048"/>
      <c r="DSW54" s="1048"/>
      <c r="DSX54" s="1048"/>
      <c r="DSY54" s="1048"/>
      <c r="DSZ54" s="1048"/>
      <c r="DTA54" s="1048"/>
      <c r="DTB54" s="1048"/>
      <c r="DTC54" s="1048"/>
      <c r="DTD54" s="1048"/>
      <c r="DTE54" s="1048"/>
      <c r="DTF54" s="1048"/>
      <c r="DTG54" s="1048"/>
      <c r="DTH54" s="1048"/>
      <c r="DTI54" s="1048"/>
      <c r="DTJ54" s="1048"/>
      <c r="DTK54" s="1048"/>
      <c r="DTL54" s="1048"/>
      <c r="DTM54" s="1048"/>
      <c r="DTN54" s="1048"/>
      <c r="DTO54" s="1048"/>
      <c r="DTP54" s="1048"/>
      <c r="DTQ54" s="1048"/>
      <c r="DTR54" s="1048"/>
      <c r="DTS54" s="1048"/>
      <c r="DTT54" s="1048"/>
      <c r="DTU54" s="1048"/>
      <c r="DTV54" s="1048"/>
      <c r="DTW54" s="1048"/>
      <c r="DTX54" s="1048"/>
      <c r="DTY54" s="1048"/>
      <c r="DTZ54" s="1048"/>
      <c r="DUA54" s="1048"/>
      <c r="DUB54" s="1048"/>
      <c r="DUC54" s="1048"/>
      <c r="DUD54" s="1048"/>
      <c r="DUE54" s="1048"/>
      <c r="DUF54" s="1048"/>
      <c r="DUG54" s="1048"/>
      <c r="DUH54" s="1048"/>
      <c r="DUI54" s="1048"/>
      <c r="DUJ54" s="1048"/>
      <c r="DUK54" s="1048"/>
      <c r="DUL54" s="1048"/>
      <c r="DUM54" s="1048"/>
      <c r="DUN54" s="1048"/>
      <c r="DUO54" s="1048"/>
      <c r="DUP54" s="1048"/>
      <c r="DUQ54" s="1048"/>
      <c r="DUR54" s="1048"/>
      <c r="DUS54" s="1048"/>
      <c r="DUT54" s="1048"/>
      <c r="DUU54" s="1048"/>
      <c r="DUV54" s="1048"/>
      <c r="DUW54" s="1048"/>
      <c r="DUX54" s="1048"/>
      <c r="DUY54" s="1048"/>
      <c r="DUZ54" s="1048"/>
      <c r="DVA54" s="1048"/>
      <c r="DVB54" s="1048"/>
      <c r="DVC54" s="1048"/>
      <c r="DVD54" s="1048"/>
      <c r="DVE54" s="1048"/>
      <c r="DVF54" s="1048"/>
      <c r="DVG54" s="1048"/>
      <c r="DVH54" s="1048"/>
      <c r="DVI54" s="1048"/>
      <c r="DVJ54" s="1048"/>
      <c r="DVK54" s="1048"/>
      <c r="DVL54" s="1048"/>
      <c r="DVM54" s="1048"/>
      <c r="DVN54" s="1048"/>
      <c r="DVO54" s="1048"/>
      <c r="DVP54" s="1048"/>
      <c r="DVQ54" s="1048"/>
      <c r="DVR54" s="1048"/>
      <c r="DVS54" s="1048"/>
      <c r="DVT54" s="1048"/>
      <c r="DVU54" s="1048"/>
      <c r="DVV54" s="1048"/>
      <c r="DVW54" s="1048"/>
      <c r="DVX54" s="1048"/>
      <c r="DVY54" s="1048"/>
      <c r="DVZ54" s="1048"/>
      <c r="DWA54" s="1048"/>
      <c r="DWB54" s="1048"/>
      <c r="DWC54" s="1048"/>
      <c r="DWD54" s="1048"/>
      <c r="DWE54" s="1048"/>
      <c r="DWF54" s="1048"/>
      <c r="DWG54" s="1048"/>
      <c r="DWH54" s="1048"/>
      <c r="DWI54" s="1048"/>
      <c r="DWJ54" s="1048"/>
      <c r="DWK54" s="1048"/>
      <c r="DWL54" s="1048"/>
      <c r="DWM54" s="1048"/>
      <c r="DWN54" s="1048"/>
      <c r="DWO54" s="1048"/>
      <c r="DWP54" s="1048"/>
      <c r="DWQ54" s="1048"/>
      <c r="DWR54" s="1048"/>
      <c r="DWS54" s="1048"/>
      <c r="DWT54" s="1048"/>
      <c r="DWU54" s="1048"/>
      <c r="DWV54" s="1048"/>
      <c r="DWW54" s="1048"/>
      <c r="DWX54" s="1048"/>
      <c r="DWY54" s="1048"/>
      <c r="DWZ54" s="1048"/>
      <c r="DXA54" s="1048"/>
      <c r="DXB54" s="1048"/>
      <c r="DXC54" s="1048"/>
      <c r="DXD54" s="1048"/>
      <c r="DXE54" s="1048"/>
      <c r="DXF54" s="1048"/>
      <c r="DXG54" s="1048"/>
      <c r="DXH54" s="1048"/>
      <c r="DXI54" s="1048"/>
      <c r="DXJ54" s="1048"/>
      <c r="DXK54" s="1048"/>
      <c r="DXL54" s="1048"/>
      <c r="DXM54" s="1048"/>
      <c r="DXN54" s="1048"/>
      <c r="DXO54" s="1048"/>
      <c r="DXP54" s="1048"/>
      <c r="DXQ54" s="1048"/>
      <c r="DXR54" s="1048"/>
      <c r="DXS54" s="1048"/>
      <c r="DXT54" s="1048"/>
      <c r="DXU54" s="1048"/>
      <c r="DXV54" s="1048"/>
      <c r="DXW54" s="1048"/>
      <c r="DXX54" s="1048"/>
      <c r="DXY54" s="1048"/>
      <c r="DXZ54" s="1048"/>
      <c r="DYA54" s="1048"/>
      <c r="DYB54" s="1048"/>
      <c r="DYC54" s="1048"/>
      <c r="DYD54" s="1048"/>
      <c r="DYE54" s="1048"/>
      <c r="DYF54" s="1048"/>
      <c r="DYG54" s="1048"/>
      <c r="DYH54" s="1048"/>
      <c r="DYI54" s="1048"/>
      <c r="DYJ54" s="1048"/>
      <c r="DYK54" s="1048"/>
      <c r="DYL54" s="1048"/>
      <c r="DYM54" s="1048"/>
      <c r="DYN54" s="1048"/>
      <c r="DYO54" s="1048"/>
      <c r="DYP54" s="1048"/>
      <c r="DYQ54" s="1048"/>
      <c r="DYR54" s="1048"/>
      <c r="DYS54" s="1048"/>
      <c r="DYT54" s="1048"/>
      <c r="DYU54" s="1048"/>
      <c r="DYV54" s="1048"/>
      <c r="DYW54" s="1048"/>
      <c r="DYX54" s="1048"/>
      <c r="DYY54" s="1048"/>
      <c r="DYZ54" s="1048"/>
      <c r="DZA54" s="1048"/>
      <c r="DZB54" s="1048"/>
      <c r="DZC54" s="1048"/>
      <c r="DZD54" s="1048"/>
      <c r="DZE54" s="1048"/>
      <c r="DZF54" s="1048"/>
      <c r="DZG54" s="1048"/>
      <c r="DZH54" s="1048"/>
      <c r="DZI54" s="1048"/>
      <c r="DZJ54" s="1048"/>
      <c r="DZK54" s="1048"/>
      <c r="DZL54" s="1048"/>
      <c r="DZM54" s="1048"/>
      <c r="DZN54" s="1048"/>
      <c r="DZO54" s="1048"/>
      <c r="DZP54" s="1048"/>
      <c r="DZQ54" s="1048"/>
      <c r="DZR54" s="1048"/>
      <c r="DZS54" s="1048"/>
      <c r="DZT54" s="1048"/>
      <c r="DZU54" s="1048"/>
      <c r="DZV54" s="1048"/>
      <c r="DZW54" s="1048"/>
      <c r="DZX54" s="1048"/>
      <c r="DZY54" s="1048"/>
      <c r="DZZ54" s="1048"/>
      <c r="EAA54" s="1048"/>
      <c r="EAB54" s="1048"/>
      <c r="EAC54" s="1048"/>
      <c r="EAD54" s="1048"/>
      <c r="EAE54" s="1048"/>
      <c r="EAF54" s="1048"/>
      <c r="EAG54" s="1048"/>
      <c r="EAH54" s="1048"/>
      <c r="EAI54" s="1048"/>
      <c r="EAJ54" s="1048"/>
      <c r="EAK54" s="1048"/>
      <c r="EAL54" s="1048"/>
      <c r="EAM54" s="1048"/>
      <c r="EAN54" s="1048"/>
      <c r="EAO54" s="1048"/>
      <c r="EAP54" s="1048"/>
      <c r="EAQ54" s="1048"/>
      <c r="EAR54" s="1048"/>
      <c r="EAS54" s="1048"/>
      <c r="EAT54" s="1048"/>
      <c r="EAU54" s="1048"/>
      <c r="EAV54" s="1048"/>
      <c r="EAW54" s="1048"/>
      <c r="EAX54" s="1048"/>
      <c r="EAY54" s="1048"/>
      <c r="EAZ54" s="1048"/>
      <c r="EBA54" s="1048"/>
      <c r="EBB54" s="1048"/>
      <c r="EBC54" s="1048"/>
      <c r="EBD54" s="1048"/>
      <c r="EBE54" s="1048"/>
      <c r="EBF54" s="1048"/>
      <c r="EBG54" s="1048"/>
      <c r="EBH54" s="1048"/>
      <c r="EBI54" s="1048"/>
      <c r="EBJ54" s="1048"/>
      <c r="EBK54" s="1048"/>
      <c r="EBL54" s="1048"/>
      <c r="EBM54" s="1048"/>
      <c r="EBN54" s="1048"/>
      <c r="EBO54" s="1048"/>
      <c r="EBP54" s="1048"/>
      <c r="EBQ54" s="1048"/>
      <c r="EBR54" s="1048"/>
      <c r="EBS54" s="1048"/>
      <c r="EBT54" s="1048"/>
      <c r="EBU54" s="1048"/>
      <c r="EBV54" s="1048"/>
      <c r="EBW54" s="1048"/>
      <c r="EBX54" s="1048"/>
      <c r="EBY54" s="1048"/>
      <c r="EBZ54" s="1048"/>
      <c r="ECA54" s="1048"/>
      <c r="ECB54" s="1048"/>
      <c r="ECC54" s="1048"/>
      <c r="ECD54" s="1048"/>
      <c r="ECE54" s="1048"/>
      <c r="ECF54" s="1048"/>
      <c r="ECG54" s="1048"/>
      <c r="ECH54" s="1048"/>
      <c r="ECI54" s="1048"/>
      <c r="ECJ54" s="1048"/>
      <c r="ECK54" s="1048"/>
      <c r="ECL54" s="1048"/>
      <c r="ECM54" s="1048"/>
      <c r="ECN54" s="1048"/>
      <c r="ECO54" s="1048"/>
      <c r="ECP54" s="1048"/>
      <c r="ECQ54" s="1048"/>
      <c r="ECR54" s="1048"/>
      <c r="ECS54" s="1048"/>
      <c r="ECT54" s="1048"/>
      <c r="ECU54" s="1048"/>
      <c r="ECV54" s="1048"/>
      <c r="ECW54" s="1048"/>
      <c r="ECX54" s="1048"/>
      <c r="ECY54" s="1048"/>
      <c r="ECZ54" s="1048"/>
      <c r="EDA54" s="1048"/>
      <c r="EDB54" s="1048"/>
      <c r="EDC54" s="1048"/>
      <c r="EDD54" s="1048"/>
      <c r="EDE54" s="1048"/>
      <c r="EDF54" s="1048"/>
      <c r="EDG54" s="1048"/>
      <c r="EDH54" s="1048"/>
      <c r="EDI54" s="1048"/>
      <c r="EDJ54" s="1048"/>
      <c r="EDK54" s="1048"/>
      <c r="EDL54" s="1048"/>
      <c r="EDM54" s="1048"/>
      <c r="EDN54" s="1048"/>
      <c r="EDO54" s="1048"/>
      <c r="EDP54" s="1048"/>
      <c r="EDQ54" s="1048"/>
      <c r="EDR54" s="1048"/>
      <c r="EDS54" s="1048"/>
      <c r="EDT54" s="1048"/>
      <c r="EDU54" s="1048"/>
      <c r="EDV54" s="1048"/>
      <c r="EDW54" s="1048"/>
      <c r="EDX54" s="1048"/>
      <c r="EDY54" s="1048"/>
      <c r="EDZ54" s="1048"/>
      <c r="EEA54" s="1048"/>
      <c r="EEB54" s="1048"/>
      <c r="EEC54" s="1048"/>
      <c r="EED54" s="1048"/>
      <c r="EEE54" s="1048"/>
      <c r="EEF54" s="1048"/>
      <c r="EEG54" s="1048"/>
      <c r="EEH54" s="1048"/>
      <c r="EEI54" s="1048"/>
      <c r="EEJ54" s="1048"/>
      <c r="EEK54" s="1048"/>
      <c r="EEL54" s="1048"/>
      <c r="EEM54" s="1048"/>
      <c r="EEN54" s="1048"/>
      <c r="EEO54" s="1048"/>
      <c r="EEP54" s="1048"/>
      <c r="EEQ54" s="1048"/>
      <c r="EER54" s="1048"/>
      <c r="EES54" s="1048"/>
      <c r="EET54" s="1048"/>
      <c r="EEU54" s="1048"/>
      <c r="EEV54" s="1048"/>
      <c r="EEW54" s="1048"/>
      <c r="EEX54" s="1048"/>
      <c r="EEY54" s="1048"/>
      <c r="EEZ54" s="1048"/>
      <c r="EFA54" s="1048"/>
      <c r="EFB54" s="1048"/>
      <c r="EFC54" s="1048"/>
      <c r="EFD54" s="1048"/>
      <c r="EFE54" s="1048"/>
      <c r="EFF54" s="1048"/>
      <c r="EFG54" s="1048"/>
      <c r="EFH54" s="1048"/>
      <c r="EFI54" s="1048"/>
      <c r="EFJ54" s="1048"/>
      <c r="EFK54" s="1048"/>
      <c r="EFL54" s="1048"/>
      <c r="EFM54" s="1048"/>
      <c r="EFN54" s="1048"/>
      <c r="EFO54" s="1048"/>
      <c r="EFP54" s="1048"/>
      <c r="EFQ54" s="1048"/>
      <c r="EFR54" s="1048"/>
      <c r="EFS54" s="1048"/>
      <c r="EFT54" s="1048"/>
      <c r="EFU54" s="1048"/>
      <c r="EFV54" s="1048"/>
      <c r="EFW54" s="1048"/>
      <c r="EFX54" s="1048"/>
      <c r="EFY54" s="1048"/>
      <c r="EFZ54" s="1048"/>
      <c r="EGA54" s="1048"/>
      <c r="EGB54" s="1048"/>
      <c r="EGC54" s="1048"/>
      <c r="EGD54" s="1048"/>
      <c r="EGE54" s="1048"/>
      <c r="EGF54" s="1048"/>
      <c r="EGG54" s="1048"/>
      <c r="EGH54" s="1048"/>
      <c r="EGI54" s="1048"/>
      <c r="EGJ54" s="1048"/>
      <c r="EGK54" s="1048"/>
      <c r="EGL54" s="1048"/>
      <c r="EGM54" s="1048"/>
      <c r="EGN54" s="1048"/>
      <c r="EGO54" s="1048"/>
      <c r="EGP54" s="1048"/>
      <c r="EGQ54" s="1048"/>
      <c r="EGR54" s="1048"/>
      <c r="EGS54" s="1048"/>
      <c r="EGT54" s="1048"/>
      <c r="EGU54" s="1048"/>
      <c r="EGV54" s="1048"/>
      <c r="EGW54" s="1048"/>
      <c r="EGX54" s="1048"/>
      <c r="EGY54" s="1048"/>
      <c r="EGZ54" s="1048"/>
      <c r="EHA54" s="1048"/>
      <c r="EHB54" s="1048"/>
      <c r="EHC54" s="1048"/>
      <c r="EHD54" s="1048"/>
      <c r="EHE54" s="1048"/>
      <c r="EHF54" s="1048"/>
      <c r="EHG54" s="1048"/>
      <c r="EHH54" s="1048"/>
      <c r="EHI54" s="1048"/>
      <c r="EHJ54" s="1048"/>
      <c r="EHK54" s="1048"/>
      <c r="EHL54" s="1048"/>
      <c r="EHM54" s="1048"/>
      <c r="EHN54" s="1048"/>
      <c r="EHO54" s="1048"/>
      <c r="EHP54" s="1048"/>
      <c r="EHQ54" s="1048"/>
      <c r="EHR54" s="1048"/>
      <c r="EHS54" s="1048"/>
      <c r="EHT54" s="1048"/>
      <c r="EHU54" s="1048"/>
      <c r="EHV54" s="1048"/>
      <c r="EHW54" s="1048"/>
      <c r="EHX54" s="1048"/>
      <c r="EHY54" s="1048"/>
      <c r="EHZ54" s="1048"/>
      <c r="EIA54" s="1048"/>
      <c r="EIB54" s="1048"/>
      <c r="EIC54" s="1048"/>
      <c r="EID54" s="1048"/>
      <c r="EIE54" s="1048"/>
      <c r="EIF54" s="1048"/>
      <c r="EIG54" s="1048"/>
      <c r="EIH54" s="1048"/>
      <c r="EII54" s="1048"/>
      <c r="EIJ54" s="1048"/>
      <c r="EIK54" s="1048"/>
      <c r="EIL54" s="1048"/>
      <c r="EIM54" s="1048"/>
      <c r="EIN54" s="1048"/>
      <c r="EIO54" s="1048"/>
      <c r="EIP54" s="1048"/>
      <c r="EIQ54" s="1048"/>
      <c r="EIR54" s="1048"/>
      <c r="EIS54" s="1048"/>
      <c r="EIT54" s="1048"/>
      <c r="EIU54" s="1048"/>
      <c r="EIV54" s="1048"/>
      <c r="EIW54" s="1048"/>
      <c r="EIX54" s="1048"/>
      <c r="EIY54" s="1048"/>
      <c r="EIZ54" s="1048"/>
      <c r="EJA54" s="1048"/>
      <c r="EJB54" s="1048"/>
      <c r="EJC54" s="1048"/>
      <c r="EJD54" s="1048"/>
      <c r="EJE54" s="1048"/>
      <c r="EJF54" s="1048"/>
      <c r="EJG54" s="1048"/>
      <c r="EJH54" s="1048"/>
      <c r="EJI54" s="1048"/>
      <c r="EJJ54" s="1048"/>
      <c r="EJK54" s="1048"/>
      <c r="EJL54" s="1048"/>
      <c r="EJM54" s="1048"/>
      <c r="EJN54" s="1048"/>
      <c r="EJO54" s="1048"/>
      <c r="EJP54" s="1048"/>
      <c r="EJQ54" s="1048"/>
      <c r="EJR54" s="1048"/>
      <c r="EJS54" s="1048"/>
      <c r="EJT54" s="1048"/>
      <c r="EJU54" s="1048"/>
      <c r="EJV54" s="1048"/>
      <c r="EJW54" s="1048"/>
      <c r="EJX54" s="1048"/>
      <c r="EJY54" s="1048"/>
      <c r="EJZ54" s="1048"/>
      <c r="EKA54" s="1048"/>
      <c r="EKB54" s="1048"/>
      <c r="EKC54" s="1048"/>
      <c r="EKD54" s="1048"/>
      <c r="EKE54" s="1048"/>
      <c r="EKF54" s="1048"/>
      <c r="EKG54" s="1048"/>
      <c r="EKH54" s="1048"/>
      <c r="EKI54" s="1048"/>
      <c r="EKJ54" s="1048"/>
      <c r="EKK54" s="1048"/>
      <c r="EKL54" s="1048"/>
      <c r="EKM54" s="1048"/>
      <c r="EKN54" s="1048"/>
      <c r="EKO54" s="1048"/>
      <c r="EKP54" s="1048"/>
      <c r="EKQ54" s="1048"/>
      <c r="EKR54" s="1048"/>
      <c r="EKS54" s="1048"/>
      <c r="EKT54" s="1048"/>
      <c r="EKU54" s="1048"/>
      <c r="EKV54" s="1048"/>
      <c r="EKW54" s="1048"/>
      <c r="EKX54" s="1048"/>
      <c r="EKY54" s="1048"/>
      <c r="EKZ54" s="1048"/>
      <c r="ELA54" s="1048"/>
      <c r="ELB54" s="1048"/>
      <c r="ELC54" s="1048"/>
      <c r="ELD54" s="1048"/>
      <c r="ELE54" s="1048"/>
      <c r="ELF54" s="1048"/>
      <c r="ELG54" s="1048"/>
      <c r="ELH54" s="1048"/>
      <c r="ELI54" s="1048"/>
      <c r="ELJ54" s="1048"/>
      <c r="ELK54" s="1048"/>
      <c r="ELL54" s="1048"/>
      <c r="ELM54" s="1048"/>
      <c r="ELN54" s="1048"/>
      <c r="ELO54" s="1048"/>
      <c r="ELP54" s="1048"/>
      <c r="ELQ54" s="1048"/>
      <c r="ELR54" s="1048"/>
      <c r="ELS54" s="1048"/>
      <c r="ELT54" s="1048"/>
      <c r="ELU54" s="1048"/>
      <c r="ELV54" s="1048"/>
      <c r="ELW54" s="1048"/>
      <c r="ELX54" s="1048"/>
      <c r="ELY54" s="1048"/>
      <c r="ELZ54" s="1048"/>
      <c r="EMA54" s="1048"/>
      <c r="EMB54" s="1048"/>
      <c r="EMC54" s="1048"/>
      <c r="EMD54" s="1048"/>
      <c r="EME54" s="1048"/>
      <c r="EMF54" s="1048"/>
      <c r="EMG54" s="1048"/>
      <c r="EMH54" s="1048"/>
      <c r="EMI54" s="1048"/>
      <c r="EMJ54" s="1048"/>
      <c r="EMK54" s="1048"/>
      <c r="EML54" s="1048"/>
      <c r="EMM54" s="1048"/>
      <c r="EMN54" s="1048"/>
      <c r="EMO54" s="1048"/>
      <c r="EMP54" s="1048"/>
      <c r="EMQ54" s="1048"/>
      <c r="EMR54" s="1048"/>
      <c r="EMS54" s="1048"/>
      <c r="EMT54" s="1048"/>
      <c r="EMU54" s="1048"/>
      <c r="EMV54" s="1048"/>
      <c r="EMW54" s="1048"/>
      <c r="EMX54" s="1048"/>
      <c r="EMY54" s="1048"/>
      <c r="EMZ54" s="1048"/>
      <c r="ENA54" s="1048"/>
      <c r="ENB54" s="1048"/>
      <c r="ENC54" s="1048"/>
      <c r="END54" s="1048"/>
      <c r="ENE54" s="1048"/>
      <c r="ENF54" s="1048"/>
      <c r="ENG54" s="1048"/>
      <c r="ENH54" s="1048"/>
      <c r="ENI54" s="1048"/>
      <c r="ENJ54" s="1048"/>
      <c r="ENK54" s="1048"/>
      <c r="ENL54" s="1048"/>
      <c r="ENM54" s="1048"/>
      <c r="ENN54" s="1048"/>
      <c r="ENO54" s="1048"/>
      <c r="ENP54" s="1048"/>
      <c r="ENQ54" s="1048"/>
      <c r="ENR54" s="1048"/>
      <c r="ENS54" s="1048"/>
      <c r="ENT54" s="1048"/>
      <c r="ENU54" s="1048"/>
      <c r="ENV54" s="1048"/>
      <c r="ENW54" s="1048"/>
      <c r="ENX54" s="1048"/>
      <c r="ENY54" s="1048"/>
      <c r="ENZ54" s="1048"/>
      <c r="EOA54" s="1048"/>
      <c r="EOB54" s="1048"/>
      <c r="EOC54" s="1048"/>
      <c r="EOD54" s="1048"/>
      <c r="EOE54" s="1048"/>
      <c r="EOF54" s="1048"/>
      <c r="EOG54" s="1048"/>
      <c r="EOH54" s="1048"/>
      <c r="EOI54" s="1048"/>
      <c r="EOJ54" s="1048"/>
      <c r="EOK54" s="1048"/>
      <c r="EOL54" s="1048"/>
      <c r="EOM54" s="1048"/>
      <c r="EON54" s="1048"/>
      <c r="EOO54" s="1048"/>
      <c r="EOP54" s="1048"/>
      <c r="EOQ54" s="1048"/>
      <c r="EOR54" s="1048"/>
      <c r="EOS54" s="1048"/>
      <c r="EOT54" s="1048"/>
      <c r="EOU54" s="1048"/>
      <c r="EOV54" s="1048"/>
      <c r="EOW54" s="1048"/>
      <c r="EOX54" s="1048"/>
      <c r="EOY54" s="1048"/>
      <c r="EOZ54" s="1048"/>
      <c r="EPA54" s="1048"/>
      <c r="EPB54" s="1048"/>
      <c r="EPC54" s="1048"/>
      <c r="EPD54" s="1048"/>
      <c r="EPE54" s="1048"/>
      <c r="EPF54" s="1048"/>
      <c r="EPG54" s="1048"/>
      <c r="EPH54" s="1048"/>
      <c r="EPI54" s="1048"/>
      <c r="EPJ54" s="1048"/>
      <c r="EPK54" s="1048"/>
      <c r="EPL54" s="1048"/>
      <c r="EPM54" s="1048"/>
      <c r="EPN54" s="1048"/>
      <c r="EPO54" s="1048"/>
      <c r="EPP54" s="1048"/>
      <c r="EPQ54" s="1048"/>
      <c r="EPR54" s="1048"/>
      <c r="EPS54" s="1048"/>
      <c r="EPT54" s="1048"/>
      <c r="EPU54" s="1048"/>
      <c r="EPV54" s="1048"/>
      <c r="EPW54" s="1048"/>
      <c r="EPX54" s="1048"/>
      <c r="EPY54" s="1048"/>
      <c r="EPZ54" s="1048"/>
      <c r="EQA54" s="1048"/>
      <c r="EQB54" s="1048"/>
      <c r="EQC54" s="1048"/>
      <c r="EQD54" s="1048"/>
      <c r="EQE54" s="1048"/>
      <c r="EQF54" s="1048"/>
      <c r="EQG54" s="1048"/>
      <c r="EQH54" s="1048"/>
      <c r="EQI54" s="1048"/>
      <c r="EQJ54" s="1048"/>
      <c r="EQK54" s="1048"/>
      <c r="EQL54" s="1048"/>
      <c r="EQM54" s="1048"/>
      <c r="EQN54" s="1048"/>
      <c r="EQO54" s="1048"/>
      <c r="EQP54" s="1048"/>
      <c r="EQQ54" s="1048"/>
      <c r="EQR54" s="1048"/>
      <c r="EQS54" s="1048"/>
      <c r="EQT54" s="1048"/>
      <c r="EQU54" s="1048"/>
      <c r="EQV54" s="1048"/>
      <c r="EQW54" s="1048"/>
      <c r="EQX54" s="1048"/>
      <c r="EQY54" s="1048"/>
      <c r="EQZ54" s="1048"/>
      <c r="ERA54" s="1048"/>
      <c r="ERB54" s="1048"/>
      <c r="ERC54" s="1048"/>
      <c r="ERD54" s="1048"/>
      <c r="ERE54" s="1048"/>
      <c r="ERF54" s="1048"/>
      <c r="ERG54" s="1048"/>
      <c r="ERH54" s="1048"/>
      <c r="ERI54" s="1048"/>
      <c r="ERJ54" s="1048"/>
      <c r="ERK54" s="1048"/>
      <c r="ERL54" s="1048"/>
      <c r="ERM54" s="1048"/>
      <c r="ERN54" s="1048"/>
      <c r="ERO54" s="1048"/>
      <c r="ERP54" s="1048"/>
      <c r="ERQ54" s="1048"/>
      <c r="ERR54" s="1048"/>
      <c r="ERS54" s="1048"/>
      <c r="ERT54" s="1048"/>
      <c r="ERU54" s="1048"/>
      <c r="ERV54" s="1048"/>
      <c r="ERW54" s="1048"/>
      <c r="ERX54" s="1048"/>
      <c r="ERY54" s="1048"/>
      <c r="ERZ54" s="1048"/>
      <c r="ESA54" s="1048"/>
      <c r="ESB54" s="1048"/>
      <c r="ESC54" s="1048"/>
      <c r="ESD54" s="1048"/>
      <c r="ESE54" s="1048"/>
      <c r="ESF54" s="1048"/>
      <c r="ESG54" s="1048"/>
      <c r="ESH54" s="1048"/>
      <c r="ESI54" s="1048"/>
      <c r="ESJ54" s="1048"/>
      <c r="ESK54" s="1048"/>
      <c r="ESL54" s="1048"/>
      <c r="ESM54" s="1048"/>
      <c r="ESN54" s="1048"/>
      <c r="ESO54" s="1048"/>
      <c r="ESP54" s="1048"/>
      <c r="ESQ54" s="1048"/>
      <c r="ESR54" s="1048"/>
      <c r="ESS54" s="1048"/>
      <c r="EST54" s="1048"/>
      <c r="ESU54" s="1048"/>
      <c r="ESV54" s="1048"/>
      <c r="ESW54" s="1048"/>
      <c r="ESX54" s="1048"/>
      <c r="ESY54" s="1048"/>
      <c r="ESZ54" s="1048"/>
      <c r="ETA54" s="1048"/>
      <c r="ETB54" s="1048"/>
      <c r="ETC54" s="1048"/>
      <c r="ETD54" s="1048"/>
      <c r="ETE54" s="1048"/>
      <c r="ETF54" s="1048"/>
      <c r="ETG54" s="1048"/>
      <c r="ETH54" s="1048"/>
      <c r="ETI54" s="1048"/>
      <c r="ETJ54" s="1048"/>
      <c r="ETK54" s="1048"/>
      <c r="ETL54" s="1048"/>
      <c r="ETM54" s="1048"/>
      <c r="ETN54" s="1048"/>
      <c r="ETO54" s="1048"/>
      <c r="ETP54" s="1048"/>
      <c r="ETQ54" s="1048"/>
      <c r="ETR54" s="1048"/>
      <c r="ETS54" s="1048"/>
      <c r="ETT54" s="1048"/>
      <c r="ETU54" s="1048"/>
      <c r="ETV54" s="1048"/>
      <c r="ETW54" s="1048"/>
      <c r="ETX54" s="1048"/>
      <c r="ETY54" s="1048"/>
      <c r="ETZ54" s="1048"/>
      <c r="EUA54" s="1048"/>
      <c r="EUB54" s="1048"/>
      <c r="EUC54" s="1048"/>
      <c r="EUD54" s="1048"/>
      <c r="EUE54" s="1048"/>
      <c r="EUF54" s="1048"/>
      <c r="EUG54" s="1048"/>
      <c r="EUH54" s="1048"/>
      <c r="EUI54" s="1048"/>
      <c r="EUJ54" s="1048"/>
      <c r="EUK54" s="1048"/>
      <c r="EUL54" s="1048"/>
      <c r="EUM54" s="1048"/>
      <c r="EUN54" s="1048"/>
      <c r="EUO54" s="1048"/>
      <c r="EUP54" s="1048"/>
      <c r="EUQ54" s="1048"/>
      <c r="EUR54" s="1048"/>
      <c r="EUS54" s="1048"/>
      <c r="EUT54" s="1048"/>
      <c r="EUU54" s="1048"/>
      <c r="EUV54" s="1048"/>
      <c r="EUW54" s="1048"/>
      <c r="EUX54" s="1048"/>
      <c r="EUY54" s="1048"/>
      <c r="EUZ54" s="1048"/>
      <c r="EVA54" s="1048"/>
      <c r="EVB54" s="1048"/>
      <c r="EVC54" s="1048"/>
      <c r="EVD54" s="1048"/>
      <c r="EVE54" s="1048"/>
      <c r="EVF54" s="1048"/>
      <c r="EVG54" s="1048"/>
      <c r="EVH54" s="1048"/>
      <c r="EVI54" s="1048"/>
      <c r="EVJ54" s="1048"/>
      <c r="EVK54" s="1048"/>
      <c r="EVL54" s="1048"/>
      <c r="EVM54" s="1048"/>
      <c r="EVN54" s="1048"/>
      <c r="EVO54" s="1048"/>
      <c r="EVP54" s="1048"/>
      <c r="EVQ54" s="1048"/>
      <c r="EVR54" s="1048"/>
      <c r="EVS54" s="1048"/>
      <c r="EVT54" s="1048"/>
      <c r="EVU54" s="1048"/>
      <c r="EVV54" s="1048"/>
      <c r="EVW54" s="1048"/>
      <c r="EVX54" s="1048"/>
      <c r="EVY54" s="1048"/>
      <c r="EVZ54" s="1048"/>
      <c r="EWA54" s="1048"/>
      <c r="EWB54" s="1048"/>
      <c r="EWC54" s="1048"/>
      <c r="EWD54" s="1048"/>
      <c r="EWE54" s="1048"/>
      <c r="EWF54" s="1048"/>
      <c r="EWG54" s="1048"/>
      <c r="EWH54" s="1048"/>
      <c r="EWI54" s="1048"/>
      <c r="EWJ54" s="1048"/>
      <c r="EWK54" s="1048"/>
      <c r="EWL54" s="1048"/>
      <c r="EWM54" s="1048"/>
      <c r="EWN54" s="1048"/>
      <c r="EWO54" s="1048"/>
      <c r="EWP54" s="1048"/>
      <c r="EWQ54" s="1048"/>
      <c r="EWR54" s="1048"/>
      <c r="EWS54" s="1048"/>
      <c r="EWT54" s="1048"/>
      <c r="EWU54" s="1048"/>
      <c r="EWV54" s="1048"/>
      <c r="EWW54" s="1048"/>
      <c r="EWX54" s="1048"/>
      <c r="EWY54" s="1048"/>
      <c r="EWZ54" s="1048"/>
      <c r="EXA54" s="1048"/>
      <c r="EXB54" s="1048"/>
      <c r="EXC54" s="1048"/>
      <c r="EXD54" s="1048"/>
      <c r="EXE54" s="1048"/>
      <c r="EXF54" s="1048"/>
      <c r="EXG54" s="1048"/>
      <c r="EXH54" s="1048"/>
      <c r="EXI54" s="1048"/>
      <c r="EXJ54" s="1048"/>
      <c r="EXK54" s="1048"/>
      <c r="EXL54" s="1048"/>
      <c r="EXM54" s="1048"/>
      <c r="EXN54" s="1048"/>
      <c r="EXO54" s="1048"/>
      <c r="EXP54" s="1048"/>
      <c r="EXQ54" s="1048"/>
      <c r="EXR54" s="1048"/>
      <c r="EXS54" s="1048"/>
      <c r="EXT54" s="1048"/>
      <c r="EXU54" s="1048"/>
      <c r="EXV54" s="1048"/>
      <c r="EXW54" s="1048"/>
      <c r="EXX54" s="1048"/>
      <c r="EXY54" s="1048"/>
      <c r="EXZ54" s="1048"/>
      <c r="EYA54" s="1048"/>
      <c r="EYB54" s="1048"/>
      <c r="EYC54" s="1048"/>
      <c r="EYD54" s="1048"/>
      <c r="EYE54" s="1048"/>
      <c r="EYF54" s="1048"/>
      <c r="EYG54" s="1048"/>
      <c r="EYH54" s="1048"/>
      <c r="EYI54" s="1048"/>
      <c r="EYJ54" s="1048"/>
      <c r="EYK54" s="1048"/>
      <c r="EYL54" s="1048"/>
      <c r="EYM54" s="1048"/>
      <c r="EYN54" s="1048"/>
      <c r="EYO54" s="1048"/>
      <c r="EYP54" s="1048"/>
      <c r="EYQ54" s="1048"/>
      <c r="EYR54" s="1048"/>
      <c r="EYS54" s="1048"/>
      <c r="EYT54" s="1048"/>
      <c r="EYU54" s="1048"/>
      <c r="EYV54" s="1048"/>
      <c r="EYW54" s="1048"/>
      <c r="EYX54" s="1048"/>
      <c r="EYY54" s="1048"/>
      <c r="EYZ54" s="1048"/>
      <c r="EZA54" s="1048"/>
      <c r="EZB54" s="1048"/>
      <c r="EZC54" s="1048"/>
      <c r="EZD54" s="1048"/>
      <c r="EZE54" s="1048"/>
      <c r="EZF54" s="1048"/>
      <c r="EZG54" s="1048"/>
      <c r="EZH54" s="1048"/>
      <c r="EZI54" s="1048"/>
      <c r="EZJ54" s="1048"/>
      <c r="EZK54" s="1048"/>
      <c r="EZL54" s="1048"/>
      <c r="EZM54" s="1048"/>
      <c r="EZN54" s="1048"/>
      <c r="EZO54" s="1048"/>
      <c r="EZP54" s="1048"/>
      <c r="EZQ54" s="1048"/>
      <c r="EZR54" s="1048"/>
      <c r="EZS54" s="1048"/>
      <c r="EZT54" s="1048"/>
      <c r="EZU54" s="1048"/>
      <c r="EZV54" s="1048"/>
      <c r="EZW54" s="1048"/>
      <c r="EZX54" s="1048"/>
      <c r="EZY54" s="1048"/>
      <c r="EZZ54" s="1048"/>
      <c r="FAA54" s="1048"/>
      <c r="FAB54" s="1048"/>
      <c r="FAC54" s="1048"/>
      <c r="FAD54" s="1048"/>
      <c r="FAE54" s="1048"/>
      <c r="FAF54" s="1048"/>
      <c r="FAG54" s="1048"/>
      <c r="FAH54" s="1048"/>
      <c r="FAI54" s="1048"/>
      <c r="FAJ54" s="1048"/>
      <c r="FAK54" s="1048"/>
      <c r="FAL54" s="1048"/>
      <c r="FAM54" s="1048"/>
      <c r="FAN54" s="1048"/>
      <c r="FAO54" s="1048"/>
      <c r="FAP54" s="1048"/>
      <c r="FAQ54" s="1048"/>
      <c r="FAR54" s="1048"/>
      <c r="FAS54" s="1048"/>
      <c r="FAT54" s="1048"/>
      <c r="FAU54" s="1048"/>
      <c r="FAV54" s="1048"/>
      <c r="FAW54" s="1048"/>
      <c r="FAX54" s="1048"/>
      <c r="FAY54" s="1048"/>
      <c r="FAZ54" s="1048"/>
      <c r="FBA54" s="1048"/>
      <c r="FBB54" s="1048"/>
      <c r="FBC54" s="1048"/>
      <c r="FBD54" s="1048"/>
      <c r="FBE54" s="1048"/>
      <c r="FBF54" s="1048"/>
      <c r="FBG54" s="1048"/>
      <c r="FBH54" s="1048"/>
      <c r="FBI54" s="1048"/>
      <c r="FBJ54" s="1048"/>
      <c r="FBK54" s="1048"/>
      <c r="FBL54" s="1048"/>
      <c r="FBM54" s="1048"/>
      <c r="FBN54" s="1048"/>
      <c r="FBO54" s="1048"/>
      <c r="FBP54" s="1048"/>
      <c r="FBQ54" s="1048"/>
      <c r="FBR54" s="1048"/>
      <c r="FBS54" s="1048"/>
      <c r="FBT54" s="1048"/>
      <c r="FBU54" s="1048"/>
      <c r="FBV54" s="1048"/>
      <c r="FBW54" s="1048"/>
      <c r="FBX54" s="1048"/>
      <c r="FBY54" s="1048"/>
      <c r="FBZ54" s="1048"/>
      <c r="FCA54" s="1048"/>
      <c r="FCB54" s="1048"/>
      <c r="FCC54" s="1048"/>
      <c r="FCD54" s="1048"/>
      <c r="FCE54" s="1048"/>
      <c r="FCF54" s="1048"/>
      <c r="FCG54" s="1048"/>
      <c r="FCH54" s="1048"/>
      <c r="FCI54" s="1048"/>
      <c r="FCJ54" s="1048"/>
      <c r="FCK54" s="1048"/>
      <c r="FCL54" s="1048"/>
      <c r="FCM54" s="1048"/>
      <c r="FCN54" s="1048"/>
      <c r="FCO54" s="1048"/>
      <c r="FCP54" s="1048"/>
      <c r="FCQ54" s="1048"/>
      <c r="FCR54" s="1048"/>
      <c r="FCS54" s="1048"/>
      <c r="FCT54" s="1048"/>
      <c r="FCU54" s="1048"/>
      <c r="FCV54" s="1048"/>
      <c r="FCW54" s="1048"/>
      <c r="FCX54" s="1048"/>
      <c r="FCY54" s="1048"/>
      <c r="FCZ54" s="1048"/>
      <c r="FDA54" s="1048"/>
      <c r="FDB54" s="1048"/>
      <c r="FDC54" s="1048"/>
      <c r="FDD54" s="1048"/>
      <c r="FDE54" s="1048"/>
      <c r="FDF54" s="1048"/>
      <c r="FDG54" s="1048"/>
      <c r="FDH54" s="1048"/>
      <c r="FDI54" s="1048"/>
      <c r="FDJ54" s="1048"/>
      <c r="FDK54" s="1048"/>
      <c r="FDL54" s="1048"/>
      <c r="FDM54" s="1048"/>
      <c r="FDN54" s="1048"/>
      <c r="FDO54" s="1048"/>
      <c r="FDP54" s="1048"/>
      <c r="FDQ54" s="1048"/>
      <c r="FDR54" s="1048"/>
      <c r="FDS54" s="1048"/>
      <c r="FDT54" s="1048"/>
      <c r="FDU54" s="1048"/>
      <c r="FDV54" s="1048"/>
      <c r="FDW54" s="1048"/>
      <c r="FDX54" s="1048"/>
      <c r="FDY54" s="1048"/>
      <c r="FDZ54" s="1048"/>
      <c r="FEA54" s="1048"/>
      <c r="FEB54" s="1048"/>
      <c r="FEC54" s="1048"/>
      <c r="FED54" s="1048"/>
      <c r="FEE54" s="1048"/>
      <c r="FEF54" s="1048"/>
      <c r="FEG54" s="1048"/>
      <c r="FEH54" s="1048"/>
      <c r="FEI54" s="1048"/>
      <c r="FEJ54" s="1048"/>
      <c r="FEK54" s="1048"/>
      <c r="FEL54" s="1048"/>
      <c r="FEM54" s="1048"/>
      <c r="FEN54" s="1048"/>
      <c r="FEO54" s="1048"/>
      <c r="FEP54" s="1048"/>
      <c r="FEQ54" s="1048"/>
      <c r="FER54" s="1048"/>
      <c r="FES54" s="1048"/>
      <c r="FET54" s="1048"/>
      <c r="FEU54" s="1048"/>
      <c r="FEV54" s="1048"/>
      <c r="FEW54" s="1048"/>
      <c r="FEX54" s="1048"/>
      <c r="FEY54" s="1048"/>
      <c r="FEZ54" s="1048"/>
      <c r="FFA54" s="1048"/>
      <c r="FFB54" s="1048"/>
      <c r="FFC54" s="1048"/>
      <c r="FFD54" s="1048"/>
      <c r="FFE54" s="1048"/>
      <c r="FFF54" s="1048"/>
      <c r="FFG54" s="1048"/>
      <c r="FFH54" s="1048"/>
      <c r="FFI54" s="1048"/>
      <c r="FFJ54" s="1048"/>
      <c r="FFK54" s="1048"/>
      <c r="FFL54" s="1048"/>
      <c r="FFM54" s="1048"/>
      <c r="FFN54" s="1048"/>
      <c r="FFO54" s="1048"/>
      <c r="FFP54" s="1048"/>
      <c r="FFQ54" s="1048"/>
      <c r="FFR54" s="1048"/>
      <c r="FFS54" s="1048"/>
      <c r="FFT54" s="1048"/>
      <c r="FFU54" s="1048"/>
      <c r="FFV54" s="1048"/>
      <c r="FFW54" s="1048"/>
      <c r="FFX54" s="1048"/>
      <c r="FFY54" s="1048"/>
      <c r="FFZ54" s="1048"/>
      <c r="FGA54" s="1048"/>
      <c r="FGB54" s="1048"/>
      <c r="FGC54" s="1048"/>
      <c r="FGD54" s="1048"/>
      <c r="FGE54" s="1048"/>
      <c r="FGF54" s="1048"/>
      <c r="FGG54" s="1048"/>
      <c r="FGH54" s="1048"/>
      <c r="FGI54" s="1048"/>
      <c r="FGJ54" s="1048"/>
      <c r="FGK54" s="1048"/>
      <c r="FGL54" s="1048"/>
      <c r="FGM54" s="1048"/>
      <c r="FGN54" s="1048"/>
      <c r="FGO54" s="1048"/>
      <c r="FGP54" s="1048"/>
      <c r="FGQ54" s="1048"/>
      <c r="FGR54" s="1048"/>
      <c r="FGS54" s="1048"/>
      <c r="FGT54" s="1048"/>
      <c r="FGU54" s="1048"/>
      <c r="FGV54" s="1048"/>
      <c r="FGW54" s="1048"/>
      <c r="FGX54" s="1048"/>
      <c r="FGY54" s="1048"/>
      <c r="FGZ54" s="1048"/>
      <c r="FHA54" s="1048"/>
      <c r="FHB54" s="1048"/>
      <c r="FHC54" s="1048"/>
      <c r="FHD54" s="1048"/>
      <c r="FHE54" s="1048"/>
      <c r="FHF54" s="1048"/>
      <c r="FHG54" s="1048"/>
      <c r="FHH54" s="1048"/>
      <c r="FHI54" s="1048"/>
      <c r="FHJ54" s="1048"/>
      <c r="FHK54" s="1048"/>
      <c r="FHL54" s="1048"/>
      <c r="FHM54" s="1048"/>
      <c r="FHN54" s="1048"/>
      <c r="FHO54" s="1048"/>
      <c r="FHP54" s="1048"/>
      <c r="FHQ54" s="1048"/>
      <c r="FHR54" s="1048"/>
      <c r="FHS54" s="1048"/>
      <c r="FHT54" s="1048"/>
      <c r="FHU54" s="1048"/>
      <c r="FHV54" s="1048"/>
      <c r="FHW54" s="1048"/>
      <c r="FHX54" s="1048"/>
      <c r="FHY54" s="1048"/>
      <c r="FHZ54" s="1048"/>
      <c r="FIA54" s="1048"/>
      <c r="FIB54" s="1048"/>
      <c r="FIC54" s="1048"/>
      <c r="FID54" s="1048"/>
      <c r="FIE54" s="1048"/>
      <c r="FIF54" s="1048"/>
      <c r="FIG54" s="1048"/>
      <c r="FIH54" s="1048"/>
      <c r="FII54" s="1048"/>
      <c r="FIJ54" s="1048"/>
      <c r="FIK54" s="1048"/>
      <c r="FIL54" s="1048"/>
      <c r="FIM54" s="1048"/>
      <c r="FIN54" s="1048"/>
      <c r="FIO54" s="1048"/>
      <c r="FIP54" s="1048"/>
      <c r="FIQ54" s="1048"/>
      <c r="FIR54" s="1048"/>
      <c r="FIS54" s="1048"/>
      <c r="FIT54" s="1048"/>
      <c r="FIU54" s="1048"/>
      <c r="FIV54" s="1048"/>
      <c r="FIW54" s="1048"/>
      <c r="FIX54" s="1048"/>
      <c r="FIY54" s="1048"/>
      <c r="FIZ54" s="1048"/>
      <c r="FJA54" s="1048"/>
      <c r="FJB54" s="1048"/>
      <c r="FJC54" s="1048"/>
      <c r="FJD54" s="1048"/>
      <c r="FJE54" s="1048"/>
      <c r="FJF54" s="1048"/>
      <c r="FJG54" s="1048"/>
      <c r="FJH54" s="1048"/>
      <c r="FJI54" s="1048"/>
      <c r="FJJ54" s="1048"/>
      <c r="FJK54" s="1048"/>
      <c r="FJL54" s="1048"/>
      <c r="FJM54" s="1048"/>
      <c r="FJN54" s="1048"/>
      <c r="FJO54" s="1048"/>
      <c r="FJP54" s="1048"/>
      <c r="FJQ54" s="1048"/>
      <c r="FJR54" s="1048"/>
      <c r="FJS54" s="1048"/>
      <c r="FJT54" s="1048"/>
      <c r="FJU54" s="1048"/>
      <c r="FJV54" s="1048"/>
      <c r="FJW54" s="1048"/>
      <c r="FJX54" s="1048"/>
      <c r="FJY54" s="1048"/>
      <c r="FJZ54" s="1048"/>
      <c r="FKA54" s="1048"/>
      <c r="FKB54" s="1048"/>
      <c r="FKC54" s="1048"/>
      <c r="FKD54" s="1048"/>
      <c r="FKE54" s="1048"/>
      <c r="FKF54" s="1048"/>
      <c r="FKG54" s="1048"/>
      <c r="FKH54" s="1048"/>
      <c r="FKI54" s="1048"/>
      <c r="FKJ54" s="1048"/>
      <c r="FKK54" s="1048"/>
      <c r="FKL54" s="1048"/>
      <c r="FKM54" s="1048"/>
      <c r="FKN54" s="1048"/>
      <c r="FKO54" s="1048"/>
      <c r="FKP54" s="1048"/>
      <c r="FKQ54" s="1048"/>
      <c r="FKR54" s="1048"/>
      <c r="FKS54" s="1048"/>
      <c r="FKT54" s="1048"/>
      <c r="FKU54" s="1048"/>
      <c r="FKV54" s="1048"/>
      <c r="FKW54" s="1048"/>
      <c r="FKX54" s="1048"/>
      <c r="FKY54" s="1048"/>
      <c r="FKZ54" s="1048"/>
      <c r="FLA54" s="1048"/>
      <c r="FLB54" s="1048"/>
      <c r="FLC54" s="1048"/>
      <c r="FLD54" s="1048"/>
      <c r="FLE54" s="1048"/>
      <c r="FLF54" s="1048"/>
      <c r="FLG54" s="1048"/>
      <c r="FLH54" s="1048"/>
      <c r="FLI54" s="1048"/>
      <c r="FLJ54" s="1048"/>
      <c r="FLK54" s="1048"/>
      <c r="FLL54" s="1048"/>
      <c r="FLM54" s="1048"/>
      <c r="FLN54" s="1048"/>
      <c r="FLO54" s="1048"/>
      <c r="FLP54" s="1048"/>
      <c r="FLQ54" s="1048"/>
      <c r="FLR54" s="1048"/>
      <c r="FLS54" s="1048"/>
      <c r="FLT54" s="1048"/>
      <c r="FLU54" s="1048"/>
      <c r="FLV54" s="1048"/>
      <c r="FLW54" s="1048"/>
      <c r="FLX54" s="1048"/>
      <c r="FLY54" s="1048"/>
      <c r="FLZ54" s="1048"/>
      <c r="FMA54" s="1048"/>
      <c r="FMB54" s="1048"/>
      <c r="FMC54" s="1048"/>
      <c r="FMD54" s="1048"/>
      <c r="FME54" s="1048"/>
      <c r="FMF54" s="1048"/>
      <c r="FMG54" s="1048"/>
      <c r="FMH54" s="1048"/>
      <c r="FMI54" s="1048"/>
      <c r="FMJ54" s="1048"/>
      <c r="FMK54" s="1048"/>
      <c r="FML54" s="1048"/>
      <c r="FMM54" s="1048"/>
      <c r="FMN54" s="1048"/>
      <c r="FMO54" s="1048"/>
      <c r="FMP54" s="1048"/>
      <c r="FMQ54" s="1048"/>
      <c r="FMR54" s="1048"/>
      <c r="FMS54" s="1048"/>
      <c r="FMT54" s="1048"/>
      <c r="FMU54" s="1048"/>
      <c r="FMV54" s="1048"/>
      <c r="FMW54" s="1048"/>
      <c r="FMX54" s="1048"/>
      <c r="FMY54" s="1048"/>
      <c r="FMZ54" s="1048"/>
      <c r="FNA54" s="1048"/>
      <c r="FNB54" s="1048"/>
      <c r="FNC54" s="1048"/>
      <c r="FND54" s="1048"/>
      <c r="FNE54" s="1048"/>
      <c r="FNF54" s="1048"/>
      <c r="FNG54" s="1048"/>
      <c r="FNH54" s="1048"/>
      <c r="FNI54" s="1048"/>
      <c r="FNJ54" s="1048"/>
      <c r="FNK54" s="1048"/>
      <c r="FNL54" s="1048"/>
      <c r="FNM54" s="1048"/>
      <c r="FNN54" s="1048"/>
      <c r="FNO54" s="1048"/>
      <c r="FNP54" s="1048"/>
      <c r="FNQ54" s="1048"/>
      <c r="FNR54" s="1048"/>
      <c r="FNS54" s="1048"/>
      <c r="FNT54" s="1048"/>
      <c r="FNU54" s="1048"/>
      <c r="FNV54" s="1048"/>
      <c r="FNW54" s="1048"/>
      <c r="FNX54" s="1048"/>
      <c r="FNY54" s="1048"/>
      <c r="FNZ54" s="1048"/>
      <c r="FOA54" s="1048"/>
      <c r="FOB54" s="1048"/>
      <c r="FOC54" s="1048"/>
      <c r="FOD54" s="1048"/>
      <c r="FOE54" s="1048"/>
      <c r="FOF54" s="1048"/>
      <c r="FOG54" s="1048"/>
      <c r="FOH54" s="1048"/>
      <c r="FOI54" s="1048"/>
      <c r="FOJ54" s="1048"/>
      <c r="FOK54" s="1048"/>
      <c r="FOL54" s="1048"/>
      <c r="FOM54" s="1048"/>
      <c r="FON54" s="1048"/>
      <c r="FOO54" s="1048"/>
      <c r="FOP54" s="1048"/>
      <c r="FOQ54" s="1048"/>
      <c r="FOR54" s="1048"/>
      <c r="FOS54" s="1048"/>
      <c r="FOT54" s="1048"/>
      <c r="FOU54" s="1048"/>
      <c r="FOV54" s="1048"/>
      <c r="FOW54" s="1048"/>
      <c r="FOX54" s="1048"/>
      <c r="FOY54" s="1048"/>
      <c r="FOZ54" s="1048"/>
      <c r="FPA54" s="1048"/>
      <c r="FPB54" s="1048"/>
      <c r="FPC54" s="1048"/>
      <c r="FPD54" s="1048"/>
      <c r="FPE54" s="1048"/>
      <c r="FPF54" s="1048"/>
      <c r="FPG54" s="1048"/>
      <c r="FPH54" s="1048"/>
      <c r="FPI54" s="1048"/>
      <c r="FPJ54" s="1048"/>
      <c r="FPK54" s="1048"/>
      <c r="FPL54" s="1048"/>
      <c r="FPM54" s="1048"/>
      <c r="FPN54" s="1048"/>
      <c r="FPO54" s="1048"/>
      <c r="FPP54" s="1048"/>
      <c r="FPQ54" s="1048"/>
      <c r="FPR54" s="1048"/>
      <c r="FPS54" s="1048"/>
      <c r="FPT54" s="1048"/>
      <c r="FPU54" s="1048"/>
      <c r="FPV54" s="1048"/>
      <c r="FPW54" s="1048"/>
      <c r="FPX54" s="1048"/>
      <c r="FPY54" s="1048"/>
      <c r="FPZ54" s="1048"/>
      <c r="FQA54" s="1048"/>
      <c r="FQB54" s="1048"/>
      <c r="FQC54" s="1048"/>
      <c r="FQD54" s="1048"/>
      <c r="FQE54" s="1048"/>
      <c r="FQF54" s="1048"/>
      <c r="FQG54" s="1048"/>
      <c r="FQH54" s="1048"/>
      <c r="FQI54" s="1048"/>
      <c r="FQJ54" s="1048"/>
      <c r="FQK54" s="1048"/>
      <c r="FQL54" s="1048"/>
      <c r="FQM54" s="1048"/>
      <c r="FQN54" s="1048"/>
      <c r="FQO54" s="1048"/>
      <c r="FQP54" s="1048"/>
      <c r="FQQ54" s="1048"/>
      <c r="FQR54" s="1048"/>
      <c r="FQS54" s="1048"/>
      <c r="FQT54" s="1048"/>
      <c r="FQU54" s="1048"/>
      <c r="FQV54" s="1048"/>
      <c r="FQW54" s="1048"/>
      <c r="FQX54" s="1048"/>
      <c r="FQY54" s="1048"/>
      <c r="FQZ54" s="1048"/>
      <c r="FRA54" s="1048"/>
      <c r="FRB54" s="1048"/>
      <c r="FRC54" s="1048"/>
      <c r="FRD54" s="1048"/>
      <c r="FRE54" s="1048"/>
      <c r="FRF54" s="1048"/>
      <c r="FRG54" s="1048"/>
      <c r="FRH54" s="1048"/>
      <c r="FRI54" s="1048"/>
      <c r="FRJ54" s="1048"/>
      <c r="FRK54" s="1048"/>
      <c r="FRL54" s="1048"/>
      <c r="FRM54" s="1048"/>
      <c r="FRN54" s="1048"/>
      <c r="FRO54" s="1048"/>
      <c r="FRP54" s="1048"/>
      <c r="FRQ54" s="1048"/>
      <c r="FRR54" s="1048"/>
      <c r="FRS54" s="1048"/>
      <c r="FRT54" s="1048"/>
      <c r="FRU54" s="1048"/>
      <c r="FRV54" s="1048"/>
      <c r="FRW54" s="1048"/>
      <c r="FRX54" s="1048"/>
      <c r="FRY54" s="1048"/>
      <c r="FRZ54" s="1048"/>
      <c r="FSA54" s="1048"/>
      <c r="FSB54" s="1048"/>
      <c r="FSC54" s="1048"/>
      <c r="FSD54" s="1048"/>
      <c r="FSE54" s="1048"/>
      <c r="FSF54" s="1048"/>
      <c r="FSG54" s="1048"/>
      <c r="FSH54" s="1048"/>
      <c r="FSI54" s="1048"/>
      <c r="FSJ54" s="1048"/>
      <c r="FSK54" s="1048"/>
      <c r="FSL54" s="1048"/>
      <c r="FSM54" s="1048"/>
      <c r="FSN54" s="1048"/>
      <c r="FSO54" s="1048"/>
      <c r="FSP54" s="1048"/>
      <c r="FSQ54" s="1048"/>
      <c r="FSR54" s="1048"/>
      <c r="FSS54" s="1048"/>
      <c r="FST54" s="1048"/>
      <c r="FSU54" s="1048"/>
      <c r="FSV54" s="1048"/>
      <c r="FSW54" s="1048"/>
      <c r="FSX54" s="1048"/>
      <c r="FSY54" s="1048"/>
      <c r="FSZ54" s="1048"/>
      <c r="FTA54" s="1048"/>
      <c r="FTB54" s="1048"/>
      <c r="FTC54" s="1048"/>
      <c r="FTD54" s="1048"/>
      <c r="FTE54" s="1048"/>
      <c r="FTF54" s="1048"/>
      <c r="FTG54" s="1048"/>
      <c r="FTH54" s="1048"/>
      <c r="FTI54" s="1048"/>
      <c r="FTJ54" s="1048"/>
      <c r="FTK54" s="1048"/>
      <c r="FTL54" s="1048"/>
      <c r="FTM54" s="1048"/>
      <c r="FTN54" s="1048"/>
      <c r="FTO54" s="1048"/>
      <c r="FTP54" s="1048"/>
      <c r="FTQ54" s="1048"/>
      <c r="FTR54" s="1048"/>
      <c r="FTS54" s="1048"/>
      <c r="FTT54" s="1048"/>
      <c r="FTU54" s="1048"/>
      <c r="FTV54" s="1048"/>
      <c r="FTW54" s="1048"/>
      <c r="FTX54" s="1048"/>
      <c r="FTY54" s="1048"/>
      <c r="FTZ54" s="1048"/>
      <c r="FUA54" s="1048"/>
      <c r="FUB54" s="1048"/>
      <c r="FUC54" s="1048"/>
      <c r="FUD54" s="1048"/>
      <c r="FUE54" s="1048"/>
      <c r="FUF54" s="1048"/>
      <c r="FUG54" s="1048"/>
      <c r="FUH54" s="1048"/>
      <c r="FUI54" s="1048"/>
      <c r="FUJ54" s="1048"/>
      <c r="FUK54" s="1048"/>
      <c r="FUL54" s="1048"/>
      <c r="FUM54" s="1048"/>
      <c r="FUN54" s="1048"/>
      <c r="FUO54" s="1048"/>
      <c r="FUP54" s="1048"/>
      <c r="FUQ54" s="1048"/>
      <c r="FUR54" s="1048"/>
      <c r="FUS54" s="1048"/>
      <c r="FUT54" s="1048"/>
      <c r="FUU54" s="1048"/>
      <c r="FUV54" s="1048"/>
      <c r="FUW54" s="1048"/>
      <c r="FUX54" s="1048"/>
      <c r="FUY54" s="1048"/>
      <c r="FUZ54" s="1048"/>
      <c r="FVA54" s="1048"/>
      <c r="FVB54" s="1048"/>
      <c r="FVC54" s="1048"/>
      <c r="FVD54" s="1048"/>
      <c r="FVE54" s="1048"/>
      <c r="FVF54" s="1048"/>
      <c r="FVG54" s="1048"/>
      <c r="FVH54" s="1048"/>
      <c r="FVI54" s="1048"/>
      <c r="FVJ54" s="1048"/>
      <c r="FVK54" s="1048"/>
      <c r="FVL54" s="1048"/>
      <c r="FVM54" s="1048"/>
      <c r="FVN54" s="1048"/>
      <c r="FVO54" s="1048"/>
      <c r="FVP54" s="1048"/>
      <c r="FVQ54" s="1048"/>
      <c r="FVR54" s="1048"/>
      <c r="FVS54" s="1048"/>
      <c r="FVT54" s="1048"/>
      <c r="FVU54" s="1048"/>
      <c r="FVV54" s="1048"/>
      <c r="FVW54" s="1048"/>
      <c r="FVX54" s="1048"/>
      <c r="FVY54" s="1048"/>
      <c r="FVZ54" s="1048"/>
      <c r="FWA54" s="1048"/>
      <c r="FWB54" s="1048"/>
      <c r="FWC54" s="1048"/>
      <c r="FWD54" s="1048"/>
      <c r="FWE54" s="1048"/>
      <c r="FWF54" s="1048"/>
      <c r="FWG54" s="1048"/>
      <c r="FWH54" s="1048"/>
      <c r="FWI54" s="1048"/>
      <c r="FWJ54" s="1048"/>
      <c r="FWK54" s="1048"/>
      <c r="FWL54" s="1048"/>
      <c r="FWM54" s="1048"/>
      <c r="FWN54" s="1048"/>
      <c r="FWO54" s="1048"/>
      <c r="FWP54" s="1048"/>
      <c r="FWQ54" s="1048"/>
      <c r="FWR54" s="1048"/>
      <c r="FWS54" s="1048"/>
      <c r="FWT54" s="1048"/>
      <c r="FWU54" s="1048"/>
      <c r="FWV54" s="1048"/>
      <c r="FWW54" s="1048"/>
      <c r="FWX54" s="1048"/>
      <c r="FWY54" s="1048"/>
      <c r="FWZ54" s="1048"/>
      <c r="FXA54" s="1048"/>
      <c r="FXB54" s="1048"/>
      <c r="FXC54" s="1048"/>
      <c r="FXD54" s="1048"/>
      <c r="FXE54" s="1048"/>
      <c r="FXF54" s="1048"/>
      <c r="FXG54" s="1048"/>
      <c r="FXH54" s="1048"/>
      <c r="FXI54" s="1048"/>
      <c r="FXJ54" s="1048"/>
      <c r="FXK54" s="1048"/>
      <c r="FXL54" s="1048"/>
      <c r="FXM54" s="1048"/>
      <c r="FXN54" s="1048"/>
      <c r="FXO54" s="1048"/>
      <c r="FXP54" s="1048"/>
      <c r="FXQ54" s="1048"/>
      <c r="FXR54" s="1048"/>
      <c r="FXS54" s="1048"/>
      <c r="FXT54" s="1048"/>
      <c r="FXU54" s="1048"/>
      <c r="FXV54" s="1048"/>
      <c r="FXW54" s="1048"/>
      <c r="FXX54" s="1048"/>
      <c r="FXY54" s="1048"/>
      <c r="FXZ54" s="1048"/>
      <c r="FYA54" s="1048"/>
      <c r="FYB54" s="1048"/>
      <c r="FYC54" s="1048"/>
      <c r="FYD54" s="1048"/>
      <c r="FYE54" s="1048"/>
      <c r="FYF54" s="1048"/>
      <c r="FYG54" s="1048"/>
      <c r="FYH54" s="1048"/>
      <c r="FYI54" s="1048"/>
      <c r="FYJ54" s="1048"/>
      <c r="FYK54" s="1048"/>
      <c r="FYL54" s="1048"/>
      <c r="FYM54" s="1048"/>
      <c r="FYN54" s="1048"/>
      <c r="FYO54" s="1048"/>
      <c r="FYP54" s="1048"/>
      <c r="FYQ54" s="1048"/>
      <c r="FYR54" s="1048"/>
      <c r="FYS54" s="1048"/>
      <c r="FYT54" s="1048"/>
      <c r="FYU54" s="1048"/>
      <c r="FYV54" s="1048"/>
      <c r="FYW54" s="1048"/>
      <c r="FYX54" s="1048"/>
      <c r="FYY54" s="1048"/>
      <c r="FYZ54" s="1048"/>
      <c r="FZA54" s="1048"/>
      <c r="FZB54" s="1048"/>
      <c r="FZC54" s="1048"/>
      <c r="FZD54" s="1048"/>
      <c r="FZE54" s="1048"/>
      <c r="FZF54" s="1048"/>
      <c r="FZG54" s="1048"/>
      <c r="FZH54" s="1048"/>
      <c r="FZI54" s="1048"/>
      <c r="FZJ54" s="1048"/>
      <c r="FZK54" s="1048"/>
      <c r="FZL54" s="1048"/>
      <c r="FZM54" s="1048"/>
      <c r="FZN54" s="1048"/>
      <c r="FZO54" s="1048"/>
      <c r="FZP54" s="1048"/>
      <c r="FZQ54" s="1048"/>
      <c r="FZR54" s="1048"/>
      <c r="FZS54" s="1048"/>
      <c r="FZT54" s="1048"/>
      <c r="FZU54" s="1048"/>
      <c r="FZV54" s="1048"/>
      <c r="FZW54" s="1048"/>
      <c r="FZX54" s="1048"/>
      <c r="FZY54" s="1048"/>
      <c r="FZZ54" s="1048"/>
      <c r="GAA54" s="1048"/>
      <c r="GAB54" s="1048"/>
      <c r="GAC54" s="1048"/>
      <c r="GAD54" s="1048"/>
      <c r="GAE54" s="1048"/>
      <c r="GAF54" s="1048"/>
      <c r="GAG54" s="1048"/>
      <c r="GAH54" s="1048"/>
      <c r="GAI54" s="1048"/>
      <c r="GAJ54" s="1048"/>
      <c r="GAK54" s="1048"/>
      <c r="GAL54" s="1048"/>
      <c r="GAM54" s="1048"/>
      <c r="GAN54" s="1048"/>
      <c r="GAO54" s="1048"/>
      <c r="GAP54" s="1048"/>
      <c r="GAQ54" s="1048"/>
      <c r="GAR54" s="1048"/>
      <c r="GAS54" s="1048"/>
      <c r="GAT54" s="1048"/>
      <c r="GAU54" s="1048"/>
      <c r="GAV54" s="1048"/>
      <c r="GAW54" s="1048"/>
      <c r="GAX54" s="1048"/>
      <c r="GAY54" s="1048"/>
      <c r="GAZ54" s="1048"/>
      <c r="GBA54" s="1048"/>
      <c r="GBB54" s="1048"/>
      <c r="GBC54" s="1048"/>
      <c r="GBD54" s="1048"/>
      <c r="GBE54" s="1048"/>
      <c r="GBF54" s="1048"/>
      <c r="GBG54" s="1048"/>
      <c r="GBH54" s="1048"/>
      <c r="GBI54" s="1048"/>
      <c r="GBJ54" s="1048"/>
      <c r="GBK54" s="1048"/>
      <c r="GBL54" s="1048"/>
      <c r="GBM54" s="1048"/>
      <c r="GBN54" s="1048"/>
      <c r="GBO54" s="1048"/>
      <c r="GBP54" s="1048"/>
      <c r="GBQ54" s="1048"/>
      <c r="GBR54" s="1048"/>
      <c r="GBS54" s="1048"/>
      <c r="GBT54" s="1048"/>
      <c r="GBU54" s="1048"/>
      <c r="GBV54" s="1048"/>
      <c r="GBW54" s="1048"/>
      <c r="GBX54" s="1048"/>
      <c r="GBY54" s="1048"/>
      <c r="GBZ54" s="1048"/>
      <c r="GCA54" s="1048"/>
      <c r="GCB54" s="1048"/>
      <c r="GCC54" s="1048"/>
      <c r="GCD54" s="1048"/>
      <c r="GCE54" s="1048"/>
      <c r="GCF54" s="1048"/>
      <c r="GCG54" s="1048"/>
      <c r="GCH54" s="1048"/>
      <c r="GCI54" s="1048"/>
      <c r="GCJ54" s="1048"/>
      <c r="GCK54" s="1048"/>
      <c r="GCL54" s="1048"/>
      <c r="GCM54" s="1048"/>
      <c r="GCN54" s="1048"/>
      <c r="GCO54" s="1048"/>
      <c r="GCP54" s="1048"/>
      <c r="GCQ54" s="1048"/>
      <c r="GCR54" s="1048"/>
      <c r="GCS54" s="1048"/>
      <c r="GCT54" s="1048"/>
      <c r="GCU54" s="1048"/>
      <c r="GCV54" s="1048"/>
      <c r="GCW54" s="1048"/>
      <c r="GCX54" s="1048"/>
      <c r="GCY54" s="1048"/>
      <c r="GCZ54" s="1048"/>
      <c r="GDA54" s="1048"/>
      <c r="GDB54" s="1048"/>
      <c r="GDC54" s="1048"/>
      <c r="GDD54" s="1048"/>
      <c r="GDE54" s="1048"/>
      <c r="GDF54" s="1048"/>
      <c r="GDG54" s="1048"/>
      <c r="GDH54" s="1048"/>
      <c r="GDI54" s="1048"/>
      <c r="GDJ54" s="1048"/>
      <c r="GDK54" s="1048"/>
      <c r="GDL54" s="1048"/>
      <c r="GDM54" s="1048"/>
      <c r="GDN54" s="1048"/>
      <c r="GDO54" s="1048"/>
      <c r="GDP54" s="1048"/>
      <c r="GDQ54" s="1048"/>
      <c r="GDR54" s="1048"/>
      <c r="GDS54" s="1048"/>
      <c r="GDT54" s="1048"/>
      <c r="GDU54" s="1048"/>
      <c r="GDV54" s="1048"/>
      <c r="GDW54" s="1048"/>
      <c r="GDX54" s="1048"/>
      <c r="GDY54" s="1048"/>
      <c r="GDZ54" s="1048"/>
      <c r="GEA54" s="1048"/>
      <c r="GEB54" s="1048"/>
      <c r="GEC54" s="1048"/>
      <c r="GED54" s="1048"/>
      <c r="GEE54" s="1048"/>
      <c r="GEF54" s="1048"/>
      <c r="GEG54" s="1048"/>
      <c r="GEH54" s="1048"/>
      <c r="GEI54" s="1048"/>
      <c r="GEJ54" s="1048"/>
      <c r="GEK54" s="1048"/>
      <c r="GEL54" s="1048"/>
      <c r="GEM54" s="1048"/>
      <c r="GEN54" s="1048"/>
      <c r="GEO54" s="1048"/>
      <c r="GEP54" s="1048"/>
      <c r="GEQ54" s="1048"/>
      <c r="GER54" s="1048"/>
      <c r="GES54" s="1048"/>
      <c r="GET54" s="1048"/>
      <c r="GEU54" s="1048"/>
      <c r="GEV54" s="1048"/>
      <c r="GEW54" s="1048"/>
      <c r="GEX54" s="1048"/>
      <c r="GEY54" s="1048"/>
      <c r="GEZ54" s="1048"/>
      <c r="GFA54" s="1048"/>
      <c r="GFB54" s="1048"/>
      <c r="GFC54" s="1048"/>
      <c r="GFD54" s="1048"/>
      <c r="GFE54" s="1048"/>
      <c r="GFF54" s="1048"/>
      <c r="GFG54" s="1048"/>
      <c r="GFH54" s="1048"/>
      <c r="GFI54" s="1048"/>
      <c r="GFJ54" s="1048"/>
      <c r="GFK54" s="1048"/>
      <c r="GFL54" s="1048"/>
      <c r="GFM54" s="1048"/>
      <c r="GFN54" s="1048"/>
      <c r="GFO54" s="1048"/>
      <c r="GFP54" s="1048"/>
      <c r="GFQ54" s="1048"/>
      <c r="GFR54" s="1048"/>
      <c r="GFS54" s="1048"/>
      <c r="GFT54" s="1048"/>
      <c r="GFU54" s="1048"/>
      <c r="GFV54" s="1048"/>
      <c r="GFW54" s="1048"/>
      <c r="GFX54" s="1048"/>
      <c r="GFY54" s="1048"/>
      <c r="GFZ54" s="1048"/>
      <c r="GGA54" s="1048"/>
      <c r="GGB54" s="1048"/>
      <c r="GGC54" s="1048"/>
      <c r="GGD54" s="1048"/>
      <c r="GGE54" s="1048"/>
      <c r="GGF54" s="1048"/>
      <c r="GGG54" s="1048"/>
      <c r="GGH54" s="1048"/>
      <c r="GGI54" s="1048"/>
      <c r="GGJ54" s="1048"/>
      <c r="GGK54" s="1048"/>
      <c r="GGL54" s="1048"/>
      <c r="GGM54" s="1048"/>
      <c r="GGN54" s="1048"/>
      <c r="GGO54" s="1048"/>
      <c r="GGP54" s="1048"/>
      <c r="GGQ54" s="1048"/>
      <c r="GGR54" s="1048"/>
      <c r="GGS54" s="1048"/>
      <c r="GGT54" s="1048"/>
      <c r="GGU54" s="1048"/>
      <c r="GGV54" s="1048"/>
      <c r="GGW54" s="1048"/>
      <c r="GGX54" s="1048"/>
      <c r="GGY54" s="1048"/>
      <c r="GGZ54" s="1048"/>
      <c r="GHA54" s="1048"/>
      <c r="GHB54" s="1048"/>
      <c r="GHC54" s="1048"/>
      <c r="GHD54" s="1048"/>
      <c r="GHE54" s="1048"/>
      <c r="GHF54" s="1048"/>
      <c r="GHG54" s="1048"/>
      <c r="GHH54" s="1048"/>
      <c r="GHI54" s="1048"/>
      <c r="GHJ54" s="1048"/>
      <c r="GHK54" s="1048"/>
      <c r="GHL54" s="1048"/>
      <c r="GHM54" s="1048"/>
      <c r="GHN54" s="1048"/>
      <c r="GHO54" s="1048"/>
      <c r="GHP54" s="1048"/>
      <c r="GHQ54" s="1048"/>
      <c r="GHR54" s="1048"/>
      <c r="GHS54" s="1048"/>
      <c r="GHT54" s="1048"/>
      <c r="GHU54" s="1048"/>
      <c r="GHV54" s="1048"/>
      <c r="GHW54" s="1048"/>
      <c r="GHX54" s="1048"/>
      <c r="GHY54" s="1048"/>
      <c r="GHZ54" s="1048"/>
      <c r="GIA54" s="1048"/>
      <c r="GIB54" s="1048"/>
      <c r="GIC54" s="1048"/>
      <c r="GID54" s="1048"/>
      <c r="GIE54" s="1048"/>
      <c r="GIF54" s="1048"/>
      <c r="GIG54" s="1048"/>
      <c r="GIH54" s="1048"/>
      <c r="GII54" s="1048"/>
      <c r="GIJ54" s="1048"/>
      <c r="GIK54" s="1048"/>
      <c r="GIL54" s="1048"/>
      <c r="GIM54" s="1048"/>
      <c r="GIN54" s="1048"/>
      <c r="GIO54" s="1048"/>
      <c r="GIP54" s="1048"/>
      <c r="GIQ54" s="1048"/>
      <c r="GIR54" s="1048"/>
      <c r="GIS54" s="1048"/>
      <c r="GIT54" s="1048"/>
      <c r="GIU54" s="1048"/>
      <c r="GIV54" s="1048"/>
      <c r="GIW54" s="1048"/>
      <c r="GIX54" s="1048"/>
      <c r="GIY54" s="1048"/>
      <c r="GIZ54" s="1048"/>
      <c r="GJA54" s="1048"/>
      <c r="GJB54" s="1048"/>
      <c r="GJC54" s="1048"/>
      <c r="GJD54" s="1048"/>
      <c r="GJE54" s="1048"/>
      <c r="GJF54" s="1048"/>
      <c r="GJG54" s="1048"/>
      <c r="GJH54" s="1048"/>
      <c r="GJI54" s="1048"/>
      <c r="GJJ54" s="1048"/>
      <c r="GJK54" s="1048"/>
      <c r="GJL54" s="1048"/>
      <c r="GJM54" s="1048"/>
      <c r="GJN54" s="1048"/>
      <c r="GJO54" s="1048"/>
      <c r="GJP54" s="1048"/>
      <c r="GJQ54" s="1048"/>
      <c r="GJR54" s="1048"/>
      <c r="GJS54" s="1048"/>
      <c r="GJT54" s="1048"/>
      <c r="GJU54" s="1048"/>
      <c r="GJV54" s="1048"/>
      <c r="GJW54" s="1048"/>
      <c r="GJX54" s="1048"/>
      <c r="GJY54" s="1048"/>
      <c r="GJZ54" s="1048"/>
      <c r="GKA54" s="1048"/>
      <c r="GKB54" s="1048"/>
      <c r="GKC54" s="1048"/>
      <c r="GKD54" s="1048"/>
      <c r="GKE54" s="1048"/>
      <c r="GKF54" s="1048"/>
      <c r="GKG54" s="1048"/>
      <c r="GKH54" s="1048"/>
      <c r="GKI54" s="1048"/>
      <c r="GKJ54" s="1048"/>
      <c r="GKK54" s="1048"/>
      <c r="GKL54" s="1048"/>
      <c r="GKM54" s="1048"/>
      <c r="GKN54" s="1048"/>
      <c r="GKO54" s="1048"/>
      <c r="GKP54" s="1048"/>
      <c r="GKQ54" s="1048"/>
      <c r="GKR54" s="1048"/>
      <c r="GKS54" s="1048"/>
      <c r="GKT54" s="1048"/>
      <c r="GKU54" s="1048"/>
      <c r="GKV54" s="1048"/>
      <c r="GKW54" s="1048"/>
      <c r="GKX54" s="1048"/>
      <c r="GKY54" s="1048"/>
      <c r="GKZ54" s="1048"/>
      <c r="GLA54" s="1048"/>
      <c r="GLB54" s="1048"/>
      <c r="GLC54" s="1048"/>
      <c r="GLD54" s="1048"/>
      <c r="GLE54" s="1048"/>
      <c r="GLF54" s="1048"/>
      <c r="GLG54" s="1048"/>
      <c r="GLH54" s="1048"/>
      <c r="GLI54" s="1048"/>
      <c r="GLJ54" s="1048"/>
      <c r="GLK54" s="1048"/>
      <c r="GLL54" s="1048"/>
      <c r="GLM54" s="1048"/>
      <c r="GLN54" s="1048"/>
      <c r="GLO54" s="1048"/>
      <c r="GLP54" s="1048"/>
      <c r="GLQ54" s="1048"/>
      <c r="GLR54" s="1048"/>
      <c r="GLS54" s="1048"/>
      <c r="GLT54" s="1048"/>
      <c r="GLU54" s="1048"/>
      <c r="GLV54" s="1048"/>
      <c r="GLW54" s="1048"/>
      <c r="GLX54" s="1048"/>
      <c r="GLY54" s="1048"/>
      <c r="GLZ54" s="1048"/>
      <c r="GMA54" s="1048"/>
      <c r="GMB54" s="1048"/>
      <c r="GMC54" s="1048"/>
      <c r="GMD54" s="1048"/>
      <c r="GME54" s="1048"/>
      <c r="GMF54" s="1048"/>
      <c r="GMG54" s="1048"/>
      <c r="GMH54" s="1048"/>
      <c r="GMI54" s="1048"/>
      <c r="GMJ54" s="1048"/>
      <c r="GMK54" s="1048"/>
      <c r="GML54" s="1048"/>
      <c r="GMM54" s="1048"/>
      <c r="GMN54" s="1048"/>
      <c r="GMO54" s="1048"/>
      <c r="GMP54" s="1048"/>
      <c r="GMQ54" s="1048"/>
      <c r="GMR54" s="1048"/>
      <c r="GMS54" s="1048"/>
      <c r="GMT54" s="1048"/>
      <c r="GMU54" s="1048"/>
      <c r="GMV54" s="1048"/>
      <c r="GMW54" s="1048"/>
      <c r="GMX54" s="1048"/>
      <c r="GMY54" s="1048"/>
      <c r="GMZ54" s="1048"/>
      <c r="GNA54" s="1048"/>
      <c r="GNB54" s="1048"/>
      <c r="GNC54" s="1048"/>
      <c r="GND54" s="1048"/>
      <c r="GNE54" s="1048"/>
      <c r="GNF54" s="1048"/>
      <c r="GNG54" s="1048"/>
      <c r="GNH54" s="1048"/>
      <c r="GNI54" s="1048"/>
      <c r="GNJ54" s="1048"/>
      <c r="GNK54" s="1048"/>
      <c r="GNL54" s="1048"/>
      <c r="GNM54" s="1048"/>
      <c r="GNN54" s="1048"/>
      <c r="GNO54" s="1048"/>
      <c r="GNP54" s="1048"/>
      <c r="GNQ54" s="1048"/>
      <c r="GNR54" s="1048"/>
      <c r="GNS54" s="1048"/>
      <c r="GNT54" s="1048"/>
      <c r="GNU54" s="1048"/>
      <c r="GNV54" s="1048"/>
      <c r="GNW54" s="1048"/>
      <c r="GNX54" s="1048"/>
      <c r="GNY54" s="1048"/>
      <c r="GNZ54" s="1048"/>
      <c r="GOA54" s="1048"/>
      <c r="GOB54" s="1048"/>
      <c r="GOC54" s="1048"/>
      <c r="GOD54" s="1048"/>
      <c r="GOE54" s="1048"/>
      <c r="GOF54" s="1048"/>
      <c r="GOG54" s="1048"/>
      <c r="GOH54" s="1048"/>
      <c r="GOI54" s="1048"/>
      <c r="GOJ54" s="1048"/>
      <c r="GOK54" s="1048"/>
      <c r="GOL54" s="1048"/>
      <c r="GOM54" s="1048"/>
      <c r="GON54" s="1048"/>
      <c r="GOO54" s="1048"/>
      <c r="GOP54" s="1048"/>
      <c r="GOQ54" s="1048"/>
      <c r="GOR54" s="1048"/>
      <c r="GOS54" s="1048"/>
      <c r="GOT54" s="1048"/>
      <c r="GOU54" s="1048"/>
      <c r="GOV54" s="1048"/>
      <c r="GOW54" s="1048"/>
      <c r="GOX54" s="1048"/>
      <c r="GOY54" s="1048"/>
      <c r="GOZ54" s="1048"/>
      <c r="GPA54" s="1048"/>
      <c r="GPB54" s="1048"/>
      <c r="GPC54" s="1048"/>
      <c r="GPD54" s="1048"/>
      <c r="GPE54" s="1048"/>
      <c r="GPF54" s="1048"/>
      <c r="GPG54" s="1048"/>
      <c r="GPH54" s="1048"/>
      <c r="GPI54" s="1048"/>
      <c r="GPJ54" s="1048"/>
      <c r="GPK54" s="1048"/>
      <c r="GPL54" s="1048"/>
      <c r="GPM54" s="1048"/>
      <c r="GPN54" s="1048"/>
      <c r="GPO54" s="1048"/>
      <c r="GPP54" s="1048"/>
      <c r="GPQ54" s="1048"/>
      <c r="GPR54" s="1048"/>
      <c r="GPS54" s="1048"/>
      <c r="GPT54" s="1048"/>
      <c r="GPU54" s="1048"/>
      <c r="GPV54" s="1048"/>
      <c r="GPW54" s="1048"/>
      <c r="GPX54" s="1048"/>
      <c r="GPY54" s="1048"/>
      <c r="GPZ54" s="1048"/>
      <c r="GQA54" s="1048"/>
      <c r="GQB54" s="1048"/>
      <c r="GQC54" s="1048"/>
      <c r="GQD54" s="1048"/>
      <c r="GQE54" s="1048"/>
      <c r="GQF54" s="1048"/>
      <c r="GQG54" s="1048"/>
      <c r="GQH54" s="1048"/>
      <c r="GQI54" s="1048"/>
      <c r="GQJ54" s="1048"/>
      <c r="GQK54" s="1048"/>
      <c r="GQL54" s="1048"/>
      <c r="GQM54" s="1048"/>
      <c r="GQN54" s="1048"/>
      <c r="GQO54" s="1048"/>
      <c r="GQP54" s="1048"/>
      <c r="GQQ54" s="1048"/>
      <c r="GQR54" s="1048"/>
      <c r="GQS54" s="1048"/>
      <c r="GQT54" s="1048"/>
      <c r="GQU54" s="1048"/>
      <c r="GQV54" s="1048"/>
      <c r="GQW54" s="1048"/>
      <c r="GQX54" s="1048"/>
      <c r="GQY54" s="1048"/>
      <c r="GQZ54" s="1048"/>
      <c r="GRA54" s="1048"/>
      <c r="GRB54" s="1048"/>
      <c r="GRC54" s="1048"/>
      <c r="GRD54" s="1048"/>
      <c r="GRE54" s="1048"/>
      <c r="GRF54" s="1048"/>
      <c r="GRG54" s="1048"/>
      <c r="GRH54" s="1048"/>
      <c r="GRI54" s="1048"/>
      <c r="GRJ54" s="1048"/>
      <c r="GRK54" s="1048"/>
      <c r="GRL54" s="1048"/>
      <c r="GRM54" s="1048"/>
      <c r="GRN54" s="1048"/>
      <c r="GRO54" s="1048"/>
      <c r="GRP54" s="1048"/>
      <c r="GRQ54" s="1048"/>
      <c r="GRR54" s="1048"/>
      <c r="GRS54" s="1048"/>
      <c r="GRT54" s="1048"/>
      <c r="GRU54" s="1048"/>
      <c r="GRV54" s="1048"/>
      <c r="GRW54" s="1048"/>
      <c r="GRX54" s="1048"/>
      <c r="GRY54" s="1048"/>
      <c r="GRZ54" s="1048"/>
      <c r="GSA54" s="1048"/>
      <c r="GSB54" s="1048"/>
      <c r="GSC54" s="1048"/>
      <c r="GSD54" s="1048"/>
      <c r="GSE54" s="1048"/>
      <c r="GSF54" s="1048"/>
      <c r="GSG54" s="1048"/>
      <c r="GSH54" s="1048"/>
      <c r="GSI54" s="1048"/>
      <c r="GSJ54" s="1048"/>
      <c r="GSK54" s="1048"/>
      <c r="GSL54" s="1048"/>
      <c r="GSM54" s="1048"/>
      <c r="GSN54" s="1048"/>
      <c r="GSO54" s="1048"/>
      <c r="GSP54" s="1048"/>
      <c r="GSQ54" s="1048"/>
      <c r="GSR54" s="1048"/>
      <c r="GSS54" s="1048"/>
      <c r="GST54" s="1048"/>
      <c r="GSU54" s="1048"/>
      <c r="GSV54" s="1048"/>
      <c r="GSW54" s="1048"/>
      <c r="GSX54" s="1048"/>
      <c r="GSY54" s="1048"/>
      <c r="GSZ54" s="1048"/>
      <c r="GTA54" s="1048"/>
      <c r="GTB54" s="1048"/>
      <c r="GTC54" s="1048"/>
      <c r="GTD54" s="1048"/>
      <c r="GTE54" s="1048"/>
      <c r="GTF54" s="1048"/>
      <c r="GTG54" s="1048"/>
      <c r="GTH54" s="1048"/>
      <c r="GTI54" s="1048"/>
      <c r="GTJ54" s="1048"/>
      <c r="GTK54" s="1048"/>
      <c r="GTL54" s="1048"/>
      <c r="GTM54" s="1048"/>
      <c r="GTN54" s="1048"/>
      <c r="GTO54" s="1048"/>
      <c r="GTP54" s="1048"/>
      <c r="GTQ54" s="1048"/>
      <c r="GTR54" s="1048"/>
      <c r="GTS54" s="1048"/>
      <c r="GTT54" s="1048"/>
      <c r="GTU54" s="1048"/>
      <c r="GTV54" s="1048"/>
      <c r="GTW54" s="1048"/>
      <c r="GTX54" s="1048"/>
      <c r="GTY54" s="1048"/>
      <c r="GTZ54" s="1048"/>
      <c r="GUA54" s="1048"/>
      <c r="GUB54" s="1048"/>
      <c r="GUC54" s="1048"/>
      <c r="GUD54" s="1048"/>
      <c r="GUE54" s="1048"/>
      <c r="GUF54" s="1048"/>
      <c r="GUG54" s="1048"/>
      <c r="GUH54" s="1048"/>
      <c r="GUI54" s="1048"/>
      <c r="GUJ54" s="1048"/>
      <c r="GUK54" s="1048"/>
      <c r="GUL54" s="1048"/>
      <c r="GUM54" s="1048"/>
      <c r="GUN54" s="1048"/>
      <c r="GUO54" s="1048"/>
      <c r="GUP54" s="1048"/>
      <c r="GUQ54" s="1048"/>
      <c r="GUR54" s="1048"/>
      <c r="GUS54" s="1048"/>
      <c r="GUT54" s="1048"/>
      <c r="GUU54" s="1048"/>
      <c r="GUV54" s="1048"/>
      <c r="GUW54" s="1048"/>
      <c r="GUX54" s="1048"/>
      <c r="GUY54" s="1048"/>
      <c r="GUZ54" s="1048"/>
      <c r="GVA54" s="1048"/>
      <c r="GVB54" s="1048"/>
      <c r="GVC54" s="1048"/>
      <c r="GVD54" s="1048"/>
      <c r="GVE54" s="1048"/>
      <c r="GVF54" s="1048"/>
      <c r="GVG54" s="1048"/>
      <c r="GVH54" s="1048"/>
      <c r="GVI54" s="1048"/>
      <c r="GVJ54" s="1048"/>
      <c r="GVK54" s="1048"/>
      <c r="GVL54" s="1048"/>
      <c r="GVM54" s="1048"/>
      <c r="GVN54" s="1048"/>
      <c r="GVO54" s="1048"/>
      <c r="GVP54" s="1048"/>
      <c r="GVQ54" s="1048"/>
      <c r="GVR54" s="1048"/>
      <c r="GVS54" s="1048"/>
      <c r="GVT54" s="1048"/>
      <c r="GVU54" s="1048"/>
      <c r="GVV54" s="1048"/>
      <c r="GVW54" s="1048"/>
      <c r="GVX54" s="1048"/>
      <c r="GVY54" s="1048"/>
      <c r="GVZ54" s="1048"/>
      <c r="GWA54" s="1048"/>
      <c r="GWB54" s="1048"/>
      <c r="GWC54" s="1048"/>
      <c r="GWD54" s="1048"/>
      <c r="GWE54" s="1048"/>
      <c r="GWF54" s="1048"/>
      <c r="GWG54" s="1048"/>
      <c r="GWH54" s="1048"/>
      <c r="GWI54" s="1048"/>
      <c r="GWJ54" s="1048"/>
      <c r="GWK54" s="1048"/>
      <c r="GWL54" s="1048"/>
      <c r="GWM54" s="1048"/>
      <c r="GWN54" s="1048"/>
      <c r="GWO54" s="1048"/>
      <c r="GWP54" s="1048"/>
      <c r="GWQ54" s="1048"/>
      <c r="GWR54" s="1048"/>
      <c r="GWS54" s="1048"/>
      <c r="GWT54" s="1048"/>
      <c r="GWU54" s="1048"/>
      <c r="GWV54" s="1048"/>
      <c r="GWW54" s="1048"/>
      <c r="GWX54" s="1048"/>
      <c r="GWY54" s="1048"/>
      <c r="GWZ54" s="1048"/>
      <c r="GXA54" s="1048"/>
      <c r="GXB54" s="1048"/>
      <c r="GXC54" s="1048"/>
      <c r="GXD54" s="1048"/>
      <c r="GXE54" s="1048"/>
      <c r="GXF54" s="1048"/>
      <c r="GXG54" s="1048"/>
      <c r="GXH54" s="1048"/>
      <c r="GXI54" s="1048"/>
      <c r="GXJ54" s="1048"/>
      <c r="GXK54" s="1048"/>
      <c r="GXL54" s="1048"/>
      <c r="GXM54" s="1048"/>
      <c r="GXN54" s="1048"/>
      <c r="GXO54" s="1048"/>
      <c r="GXP54" s="1048"/>
      <c r="GXQ54" s="1048"/>
      <c r="GXR54" s="1048"/>
      <c r="GXS54" s="1048"/>
      <c r="GXT54" s="1048"/>
      <c r="GXU54" s="1048"/>
      <c r="GXV54" s="1048"/>
      <c r="GXW54" s="1048"/>
      <c r="GXX54" s="1048"/>
      <c r="GXY54" s="1048"/>
      <c r="GXZ54" s="1048"/>
      <c r="GYA54" s="1048"/>
      <c r="GYB54" s="1048"/>
      <c r="GYC54" s="1048"/>
      <c r="GYD54" s="1048"/>
      <c r="GYE54" s="1048"/>
      <c r="GYF54" s="1048"/>
      <c r="GYG54" s="1048"/>
      <c r="GYH54" s="1048"/>
      <c r="GYI54" s="1048"/>
      <c r="GYJ54" s="1048"/>
      <c r="GYK54" s="1048"/>
      <c r="GYL54" s="1048"/>
      <c r="GYM54" s="1048"/>
      <c r="GYN54" s="1048"/>
      <c r="GYO54" s="1048"/>
      <c r="GYP54" s="1048"/>
      <c r="GYQ54" s="1048"/>
      <c r="GYR54" s="1048"/>
      <c r="GYS54" s="1048"/>
      <c r="GYT54" s="1048"/>
      <c r="GYU54" s="1048"/>
      <c r="GYV54" s="1048"/>
      <c r="GYW54" s="1048"/>
      <c r="GYX54" s="1048"/>
      <c r="GYY54" s="1048"/>
      <c r="GYZ54" s="1048"/>
      <c r="GZA54" s="1048"/>
      <c r="GZB54" s="1048"/>
      <c r="GZC54" s="1048"/>
      <c r="GZD54" s="1048"/>
      <c r="GZE54" s="1048"/>
      <c r="GZF54" s="1048"/>
      <c r="GZG54" s="1048"/>
      <c r="GZH54" s="1048"/>
      <c r="GZI54" s="1048"/>
      <c r="GZJ54" s="1048"/>
      <c r="GZK54" s="1048"/>
      <c r="GZL54" s="1048"/>
      <c r="GZM54" s="1048"/>
      <c r="GZN54" s="1048"/>
      <c r="GZO54" s="1048"/>
      <c r="GZP54" s="1048"/>
      <c r="GZQ54" s="1048"/>
      <c r="GZR54" s="1048"/>
      <c r="GZS54" s="1048"/>
      <c r="GZT54" s="1048"/>
      <c r="GZU54" s="1048"/>
      <c r="GZV54" s="1048"/>
      <c r="GZW54" s="1048"/>
      <c r="GZX54" s="1048"/>
      <c r="GZY54" s="1048"/>
      <c r="GZZ54" s="1048"/>
      <c r="HAA54" s="1048"/>
      <c r="HAB54" s="1048"/>
      <c r="HAC54" s="1048"/>
      <c r="HAD54" s="1048"/>
      <c r="HAE54" s="1048"/>
      <c r="HAF54" s="1048"/>
      <c r="HAG54" s="1048"/>
      <c r="HAH54" s="1048"/>
      <c r="HAI54" s="1048"/>
      <c r="HAJ54" s="1048"/>
      <c r="HAK54" s="1048"/>
      <c r="HAL54" s="1048"/>
      <c r="HAM54" s="1048"/>
      <c r="HAN54" s="1048"/>
      <c r="HAO54" s="1048"/>
      <c r="HAP54" s="1048"/>
      <c r="HAQ54" s="1048"/>
      <c r="HAR54" s="1048"/>
      <c r="HAS54" s="1048"/>
      <c r="HAT54" s="1048"/>
      <c r="HAU54" s="1048"/>
      <c r="HAV54" s="1048"/>
      <c r="HAW54" s="1048"/>
      <c r="HAX54" s="1048"/>
      <c r="HAY54" s="1048"/>
      <c r="HAZ54" s="1048"/>
      <c r="HBA54" s="1048"/>
      <c r="HBB54" s="1048"/>
      <c r="HBC54" s="1048"/>
      <c r="HBD54" s="1048"/>
      <c r="HBE54" s="1048"/>
      <c r="HBF54" s="1048"/>
      <c r="HBG54" s="1048"/>
      <c r="HBH54" s="1048"/>
      <c r="HBI54" s="1048"/>
      <c r="HBJ54" s="1048"/>
      <c r="HBK54" s="1048"/>
      <c r="HBL54" s="1048"/>
      <c r="HBM54" s="1048"/>
      <c r="HBN54" s="1048"/>
      <c r="HBO54" s="1048"/>
      <c r="HBP54" s="1048"/>
      <c r="HBQ54" s="1048"/>
      <c r="HBR54" s="1048"/>
      <c r="HBS54" s="1048"/>
      <c r="HBT54" s="1048"/>
      <c r="HBU54" s="1048"/>
      <c r="HBV54" s="1048"/>
      <c r="HBW54" s="1048"/>
      <c r="HBX54" s="1048"/>
      <c r="HBY54" s="1048"/>
      <c r="HBZ54" s="1048"/>
      <c r="HCA54" s="1048"/>
      <c r="HCB54" s="1048"/>
      <c r="HCC54" s="1048"/>
      <c r="HCD54" s="1048"/>
      <c r="HCE54" s="1048"/>
      <c r="HCF54" s="1048"/>
      <c r="HCG54" s="1048"/>
      <c r="HCH54" s="1048"/>
      <c r="HCI54" s="1048"/>
      <c r="HCJ54" s="1048"/>
      <c r="HCK54" s="1048"/>
      <c r="HCL54" s="1048"/>
      <c r="HCM54" s="1048"/>
      <c r="HCN54" s="1048"/>
      <c r="HCO54" s="1048"/>
      <c r="HCP54" s="1048"/>
      <c r="HCQ54" s="1048"/>
      <c r="HCR54" s="1048"/>
      <c r="HCS54" s="1048"/>
      <c r="HCT54" s="1048"/>
      <c r="HCU54" s="1048"/>
      <c r="HCV54" s="1048"/>
      <c r="HCW54" s="1048"/>
      <c r="HCX54" s="1048"/>
      <c r="HCY54" s="1048"/>
      <c r="HCZ54" s="1048"/>
      <c r="HDA54" s="1048"/>
      <c r="HDB54" s="1048"/>
      <c r="HDC54" s="1048"/>
      <c r="HDD54" s="1048"/>
      <c r="HDE54" s="1048"/>
      <c r="HDF54" s="1048"/>
      <c r="HDG54" s="1048"/>
      <c r="HDH54" s="1048"/>
      <c r="HDI54" s="1048"/>
      <c r="HDJ54" s="1048"/>
      <c r="HDK54" s="1048"/>
      <c r="HDL54" s="1048"/>
      <c r="HDM54" s="1048"/>
      <c r="HDN54" s="1048"/>
      <c r="HDO54" s="1048"/>
      <c r="HDP54" s="1048"/>
      <c r="HDQ54" s="1048"/>
      <c r="HDR54" s="1048"/>
      <c r="HDS54" s="1048"/>
      <c r="HDT54" s="1048"/>
      <c r="HDU54" s="1048"/>
      <c r="HDV54" s="1048"/>
      <c r="HDW54" s="1048"/>
      <c r="HDX54" s="1048"/>
      <c r="HDY54" s="1048"/>
      <c r="HDZ54" s="1048"/>
      <c r="HEA54" s="1048"/>
      <c r="HEB54" s="1048"/>
      <c r="HEC54" s="1048"/>
      <c r="HED54" s="1048"/>
      <c r="HEE54" s="1048"/>
      <c r="HEF54" s="1048"/>
      <c r="HEG54" s="1048"/>
      <c r="HEH54" s="1048"/>
      <c r="HEI54" s="1048"/>
      <c r="HEJ54" s="1048"/>
      <c r="HEK54" s="1048"/>
      <c r="HEL54" s="1048"/>
      <c r="HEM54" s="1048"/>
      <c r="HEN54" s="1048"/>
      <c r="HEO54" s="1048"/>
      <c r="HEP54" s="1048"/>
      <c r="HEQ54" s="1048"/>
      <c r="HER54" s="1048"/>
      <c r="HES54" s="1048"/>
      <c r="HET54" s="1048"/>
      <c r="HEU54" s="1048"/>
      <c r="HEV54" s="1048"/>
      <c r="HEW54" s="1048"/>
      <c r="HEX54" s="1048"/>
      <c r="HEY54" s="1048"/>
      <c r="HEZ54" s="1048"/>
      <c r="HFA54" s="1048"/>
      <c r="HFB54" s="1048"/>
      <c r="HFC54" s="1048"/>
      <c r="HFD54" s="1048"/>
      <c r="HFE54" s="1048"/>
      <c r="HFF54" s="1048"/>
      <c r="HFG54" s="1048"/>
      <c r="HFH54" s="1048"/>
      <c r="HFI54" s="1048"/>
      <c r="HFJ54" s="1048"/>
      <c r="HFK54" s="1048"/>
      <c r="HFL54" s="1048"/>
      <c r="HFM54" s="1048"/>
      <c r="HFN54" s="1048"/>
      <c r="HFO54" s="1048"/>
      <c r="HFP54" s="1048"/>
      <c r="HFQ54" s="1048"/>
      <c r="HFR54" s="1048"/>
      <c r="HFS54" s="1048"/>
      <c r="HFT54" s="1048"/>
      <c r="HFU54" s="1048"/>
      <c r="HFV54" s="1048"/>
      <c r="HFW54" s="1048"/>
      <c r="HFX54" s="1048"/>
      <c r="HFY54" s="1048"/>
      <c r="HFZ54" s="1048"/>
      <c r="HGA54" s="1048"/>
      <c r="HGB54" s="1048"/>
      <c r="HGC54" s="1048"/>
      <c r="HGD54" s="1048"/>
      <c r="HGE54" s="1048"/>
      <c r="HGF54" s="1048"/>
      <c r="HGG54" s="1048"/>
      <c r="HGH54" s="1048"/>
      <c r="HGI54" s="1048"/>
      <c r="HGJ54" s="1048"/>
      <c r="HGK54" s="1048"/>
      <c r="HGL54" s="1048"/>
      <c r="HGM54" s="1048"/>
      <c r="HGN54" s="1048"/>
      <c r="HGO54" s="1048"/>
      <c r="HGP54" s="1048"/>
      <c r="HGQ54" s="1048"/>
      <c r="HGR54" s="1048"/>
      <c r="HGS54" s="1048"/>
      <c r="HGT54" s="1048"/>
      <c r="HGU54" s="1048"/>
      <c r="HGV54" s="1048"/>
      <c r="HGW54" s="1048"/>
      <c r="HGX54" s="1048"/>
      <c r="HGY54" s="1048"/>
      <c r="HGZ54" s="1048"/>
      <c r="HHA54" s="1048"/>
      <c r="HHB54" s="1048"/>
      <c r="HHC54" s="1048"/>
      <c r="HHD54" s="1048"/>
      <c r="HHE54" s="1048"/>
      <c r="HHF54" s="1048"/>
      <c r="HHG54" s="1048"/>
      <c r="HHH54" s="1048"/>
      <c r="HHI54" s="1048"/>
      <c r="HHJ54" s="1048"/>
      <c r="HHK54" s="1048"/>
      <c r="HHL54" s="1048"/>
      <c r="HHM54" s="1048"/>
      <c r="HHN54" s="1048"/>
      <c r="HHO54" s="1048"/>
      <c r="HHP54" s="1048"/>
      <c r="HHQ54" s="1048"/>
      <c r="HHR54" s="1048"/>
      <c r="HHS54" s="1048"/>
      <c r="HHT54" s="1048"/>
      <c r="HHU54" s="1048"/>
      <c r="HHV54" s="1048"/>
      <c r="HHW54" s="1048"/>
      <c r="HHX54" s="1048"/>
      <c r="HHY54" s="1048"/>
      <c r="HHZ54" s="1048"/>
      <c r="HIA54" s="1048"/>
      <c r="HIB54" s="1048"/>
      <c r="HIC54" s="1048"/>
      <c r="HID54" s="1048"/>
      <c r="HIE54" s="1048"/>
      <c r="HIF54" s="1048"/>
      <c r="HIG54" s="1048"/>
      <c r="HIH54" s="1048"/>
      <c r="HII54" s="1048"/>
      <c r="HIJ54" s="1048"/>
      <c r="HIK54" s="1048"/>
      <c r="HIL54" s="1048"/>
      <c r="HIM54" s="1048"/>
      <c r="HIN54" s="1048"/>
      <c r="HIO54" s="1048"/>
      <c r="HIP54" s="1048"/>
      <c r="HIQ54" s="1048"/>
      <c r="HIR54" s="1048"/>
      <c r="HIS54" s="1048"/>
      <c r="HIT54" s="1048"/>
      <c r="HIU54" s="1048"/>
      <c r="HIV54" s="1048"/>
      <c r="HIW54" s="1048"/>
      <c r="HIX54" s="1048"/>
      <c r="HIY54" s="1048"/>
      <c r="HIZ54" s="1048"/>
      <c r="HJA54" s="1048"/>
      <c r="HJB54" s="1048"/>
      <c r="HJC54" s="1048"/>
      <c r="HJD54" s="1048"/>
      <c r="HJE54" s="1048"/>
      <c r="HJF54" s="1048"/>
      <c r="HJG54" s="1048"/>
      <c r="HJH54" s="1048"/>
      <c r="HJI54" s="1048"/>
      <c r="HJJ54" s="1048"/>
      <c r="HJK54" s="1048"/>
      <c r="HJL54" s="1048"/>
      <c r="HJM54" s="1048"/>
      <c r="HJN54" s="1048"/>
      <c r="HJO54" s="1048"/>
      <c r="HJP54" s="1048"/>
      <c r="HJQ54" s="1048"/>
      <c r="HJR54" s="1048"/>
      <c r="HJS54" s="1048"/>
      <c r="HJT54" s="1048"/>
      <c r="HJU54" s="1048"/>
      <c r="HJV54" s="1048"/>
      <c r="HJW54" s="1048"/>
      <c r="HJX54" s="1048"/>
      <c r="HJY54" s="1048"/>
      <c r="HJZ54" s="1048"/>
      <c r="HKA54" s="1048"/>
      <c r="HKB54" s="1048"/>
      <c r="HKC54" s="1048"/>
      <c r="HKD54" s="1048"/>
      <c r="HKE54" s="1048"/>
      <c r="HKF54" s="1048"/>
      <c r="HKG54" s="1048"/>
      <c r="HKH54" s="1048"/>
      <c r="HKI54" s="1048"/>
      <c r="HKJ54" s="1048"/>
      <c r="HKK54" s="1048"/>
      <c r="HKL54" s="1048"/>
      <c r="HKM54" s="1048"/>
      <c r="HKN54" s="1048"/>
      <c r="HKO54" s="1048"/>
      <c r="HKP54" s="1048"/>
      <c r="HKQ54" s="1048"/>
      <c r="HKR54" s="1048"/>
      <c r="HKS54" s="1048"/>
      <c r="HKT54" s="1048"/>
      <c r="HKU54" s="1048"/>
      <c r="HKV54" s="1048"/>
      <c r="HKW54" s="1048"/>
      <c r="HKX54" s="1048"/>
      <c r="HKY54" s="1048"/>
      <c r="HKZ54" s="1048"/>
      <c r="HLA54" s="1048"/>
      <c r="HLB54" s="1048"/>
      <c r="HLC54" s="1048"/>
      <c r="HLD54" s="1048"/>
      <c r="HLE54" s="1048"/>
      <c r="HLF54" s="1048"/>
      <c r="HLG54" s="1048"/>
      <c r="HLH54" s="1048"/>
      <c r="HLI54" s="1048"/>
      <c r="HLJ54" s="1048"/>
      <c r="HLK54" s="1048"/>
      <c r="HLL54" s="1048"/>
      <c r="HLM54" s="1048"/>
      <c r="HLN54" s="1048"/>
      <c r="HLO54" s="1048"/>
      <c r="HLP54" s="1048"/>
      <c r="HLQ54" s="1048"/>
      <c r="HLR54" s="1048"/>
      <c r="HLS54" s="1048"/>
      <c r="HLT54" s="1048"/>
      <c r="HLU54" s="1048"/>
      <c r="HLV54" s="1048"/>
      <c r="HLW54" s="1048"/>
      <c r="HLX54" s="1048"/>
      <c r="HLY54" s="1048"/>
      <c r="HLZ54" s="1048"/>
      <c r="HMA54" s="1048"/>
      <c r="HMB54" s="1048"/>
      <c r="HMC54" s="1048"/>
      <c r="HMD54" s="1048"/>
      <c r="HME54" s="1048"/>
      <c r="HMF54" s="1048"/>
      <c r="HMG54" s="1048"/>
      <c r="HMH54" s="1048"/>
      <c r="HMI54" s="1048"/>
      <c r="HMJ54" s="1048"/>
      <c r="HMK54" s="1048"/>
      <c r="HML54" s="1048"/>
      <c r="HMM54" s="1048"/>
      <c r="HMN54" s="1048"/>
      <c r="HMO54" s="1048"/>
      <c r="HMP54" s="1048"/>
      <c r="HMQ54" s="1048"/>
      <c r="HMR54" s="1048"/>
      <c r="HMS54" s="1048"/>
      <c r="HMT54" s="1048"/>
      <c r="HMU54" s="1048"/>
      <c r="HMV54" s="1048"/>
      <c r="HMW54" s="1048"/>
      <c r="HMX54" s="1048"/>
      <c r="HMY54" s="1048"/>
      <c r="HMZ54" s="1048"/>
      <c r="HNA54" s="1048"/>
      <c r="HNB54" s="1048"/>
      <c r="HNC54" s="1048"/>
      <c r="HND54" s="1048"/>
      <c r="HNE54" s="1048"/>
      <c r="HNF54" s="1048"/>
      <c r="HNG54" s="1048"/>
      <c r="HNH54" s="1048"/>
      <c r="HNI54" s="1048"/>
      <c r="HNJ54" s="1048"/>
      <c r="HNK54" s="1048"/>
      <c r="HNL54" s="1048"/>
      <c r="HNM54" s="1048"/>
      <c r="HNN54" s="1048"/>
      <c r="HNO54" s="1048"/>
      <c r="HNP54" s="1048"/>
      <c r="HNQ54" s="1048"/>
      <c r="HNR54" s="1048"/>
      <c r="HNS54" s="1048"/>
      <c r="HNT54" s="1048"/>
      <c r="HNU54" s="1048"/>
      <c r="HNV54" s="1048"/>
      <c r="HNW54" s="1048"/>
      <c r="HNX54" s="1048"/>
      <c r="HNY54" s="1048"/>
      <c r="HNZ54" s="1048"/>
      <c r="HOA54" s="1048"/>
      <c r="HOB54" s="1048"/>
      <c r="HOC54" s="1048"/>
      <c r="HOD54" s="1048"/>
      <c r="HOE54" s="1048"/>
      <c r="HOF54" s="1048"/>
      <c r="HOG54" s="1048"/>
      <c r="HOH54" s="1048"/>
      <c r="HOI54" s="1048"/>
      <c r="HOJ54" s="1048"/>
      <c r="HOK54" s="1048"/>
      <c r="HOL54" s="1048"/>
      <c r="HOM54" s="1048"/>
      <c r="HON54" s="1048"/>
      <c r="HOO54" s="1048"/>
      <c r="HOP54" s="1048"/>
      <c r="HOQ54" s="1048"/>
      <c r="HOR54" s="1048"/>
      <c r="HOS54" s="1048"/>
      <c r="HOT54" s="1048"/>
      <c r="HOU54" s="1048"/>
      <c r="HOV54" s="1048"/>
      <c r="HOW54" s="1048"/>
      <c r="HOX54" s="1048"/>
      <c r="HOY54" s="1048"/>
      <c r="HOZ54" s="1048"/>
      <c r="HPA54" s="1048"/>
      <c r="HPB54" s="1048"/>
      <c r="HPC54" s="1048"/>
      <c r="HPD54" s="1048"/>
      <c r="HPE54" s="1048"/>
      <c r="HPF54" s="1048"/>
      <c r="HPG54" s="1048"/>
      <c r="HPH54" s="1048"/>
      <c r="HPI54" s="1048"/>
      <c r="HPJ54" s="1048"/>
      <c r="HPK54" s="1048"/>
      <c r="HPL54" s="1048"/>
      <c r="HPM54" s="1048"/>
      <c r="HPN54" s="1048"/>
      <c r="HPO54" s="1048"/>
      <c r="HPP54" s="1048"/>
      <c r="HPQ54" s="1048"/>
      <c r="HPR54" s="1048"/>
      <c r="HPS54" s="1048"/>
      <c r="HPT54" s="1048"/>
      <c r="HPU54" s="1048"/>
      <c r="HPV54" s="1048"/>
      <c r="HPW54" s="1048"/>
      <c r="HPX54" s="1048"/>
      <c r="HPY54" s="1048"/>
      <c r="HPZ54" s="1048"/>
      <c r="HQA54" s="1048"/>
      <c r="HQB54" s="1048"/>
      <c r="HQC54" s="1048"/>
      <c r="HQD54" s="1048"/>
      <c r="HQE54" s="1048"/>
      <c r="HQF54" s="1048"/>
      <c r="HQG54" s="1048"/>
      <c r="HQH54" s="1048"/>
      <c r="HQI54" s="1048"/>
      <c r="HQJ54" s="1048"/>
      <c r="HQK54" s="1048"/>
      <c r="HQL54" s="1048"/>
      <c r="HQM54" s="1048"/>
      <c r="HQN54" s="1048"/>
      <c r="HQO54" s="1048"/>
      <c r="HQP54" s="1048"/>
      <c r="HQQ54" s="1048"/>
      <c r="HQR54" s="1048"/>
      <c r="HQS54" s="1048"/>
      <c r="HQT54" s="1048"/>
      <c r="HQU54" s="1048"/>
      <c r="HQV54" s="1048"/>
      <c r="HQW54" s="1048"/>
      <c r="HQX54" s="1048"/>
      <c r="HQY54" s="1048"/>
      <c r="HQZ54" s="1048"/>
      <c r="HRA54" s="1048"/>
      <c r="HRB54" s="1048"/>
      <c r="HRC54" s="1048"/>
      <c r="HRD54" s="1048"/>
      <c r="HRE54" s="1048"/>
      <c r="HRF54" s="1048"/>
      <c r="HRG54" s="1048"/>
      <c r="HRH54" s="1048"/>
      <c r="HRI54" s="1048"/>
      <c r="HRJ54" s="1048"/>
      <c r="HRK54" s="1048"/>
      <c r="HRL54" s="1048"/>
      <c r="HRM54" s="1048"/>
      <c r="HRN54" s="1048"/>
      <c r="HRO54" s="1048"/>
      <c r="HRP54" s="1048"/>
      <c r="HRQ54" s="1048"/>
      <c r="HRR54" s="1048"/>
      <c r="HRS54" s="1048"/>
      <c r="HRT54" s="1048"/>
      <c r="HRU54" s="1048"/>
      <c r="HRV54" s="1048"/>
      <c r="HRW54" s="1048"/>
      <c r="HRX54" s="1048"/>
      <c r="HRY54" s="1048"/>
      <c r="HRZ54" s="1048"/>
      <c r="HSA54" s="1048"/>
      <c r="HSB54" s="1048"/>
      <c r="HSC54" s="1048"/>
      <c r="HSD54" s="1048"/>
      <c r="HSE54" s="1048"/>
      <c r="HSF54" s="1048"/>
      <c r="HSG54" s="1048"/>
      <c r="HSH54" s="1048"/>
      <c r="HSI54" s="1048"/>
      <c r="HSJ54" s="1048"/>
      <c r="HSK54" s="1048"/>
      <c r="HSL54" s="1048"/>
      <c r="HSM54" s="1048"/>
      <c r="HSN54" s="1048"/>
      <c r="HSO54" s="1048"/>
      <c r="HSP54" s="1048"/>
      <c r="HSQ54" s="1048"/>
      <c r="HSR54" s="1048"/>
      <c r="HSS54" s="1048"/>
      <c r="HST54" s="1048"/>
      <c r="HSU54" s="1048"/>
      <c r="HSV54" s="1048"/>
      <c r="HSW54" s="1048"/>
      <c r="HSX54" s="1048"/>
      <c r="HSY54" s="1048"/>
      <c r="HSZ54" s="1048"/>
      <c r="HTA54" s="1048"/>
      <c r="HTB54" s="1048"/>
      <c r="HTC54" s="1048"/>
      <c r="HTD54" s="1048"/>
      <c r="HTE54" s="1048"/>
      <c r="HTF54" s="1048"/>
      <c r="HTG54" s="1048"/>
      <c r="HTH54" s="1048"/>
      <c r="HTI54" s="1048"/>
      <c r="HTJ54" s="1048"/>
      <c r="HTK54" s="1048"/>
      <c r="HTL54" s="1048"/>
      <c r="HTM54" s="1048"/>
      <c r="HTN54" s="1048"/>
      <c r="HTO54" s="1048"/>
      <c r="HTP54" s="1048"/>
      <c r="HTQ54" s="1048"/>
      <c r="HTR54" s="1048"/>
      <c r="HTS54" s="1048"/>
      <c r="HTT54" s="1048"/>
      <c r="HTU54" s="1048"/>
      <c r="HTV54" s="1048"/>
      <c r="HTW54" s="1048"/>
      <c r="HTX54" s="1048"/>
      <c r="HTY54" s="1048"/>
      <c r="HTZ54" s="1048"/>
      <c r="HUA54" s="1048"/>
      <c r="HUB54" s="1048"/>
      <c r="HUC54" s="1048"/>
      <c r="HUD54" s="1048"/>
      <c r="HUE54" s="1048"/>
      <c r="HUF54" s="1048"/>
      <c r="HUG54" s="1048"/>
      <c r="HUH54" s="1048"/>
      <c r="HUI54" s="1048"/>
      <c r="HUJ54" s="1048"/>
      <c r="HUK54" s="1048"/>
      <c r="HUL54" s="1048"/>
      <c r="HUM54" s="1048"/>
      <c r="HUN54" s="1048"/>
      <c r="HUO54" s="1048"/>
      <c r="HUP54" s="1048"/>
      <c r="HUQ54" s="1048"/>
      <c r="HUR54" s="1048"/>
      <c r="HUS54" s="1048"/>
      <c r="HUT54" s="1048"/>
      <c r="HUU54" s="1048"/>
      <c r="HUV54" s="1048"/>
      <c r="HUW54" s="1048"/>
      <c r="HUX54" s="1048"/>
      <c r="HUY54" s="1048"/>
      <c r="HUZ54" s="1048"/>
      <c r="HVA54" s="1048"/>
      <c r="HVB54" s="1048"/>
      <c r="HVC54" s="1048"/>
      <c r="HVD54" s="1048"/>
      <c r="HVE54" s="1048"/>
      <c r="HVF54" s="1048"/>
      <c r="HVG54" s="1048"/>
      <c r="HVH54" s="1048"/>
      <c r="HVI54" s="1048"/>
      <c r="HVJ54" s="1048"/>
      <c r="HVK54" s="1048"/>
      <c r="HVL54" s="1048"/>
      <c r="HVM54" s="1048"/>
      <c r="HVN54" s="1048"/>
      <c r="HVO54" s="1048"/>
      <c r="HVP54" s="1048"/>
      <c r="HVQ54" s="1048"/>
      <c r="HVR54" s="1048"/>
      <c r="HVS54" s="1048"/>
      <c r="HVT54" s="1048"/>
      <c r="HVU54" s="1048"/>
      <c r="HVV54" s="1048"/>
      <c r="HVW54" s="1048"/>
      <c r="HVX54" s="1048"/>
      <c r="HVY54" s="1048"/>
      <c r="HVZ54" s="1048"/>
      <c r="HWA54" s="1048"/>
      <c r="HWB54" s="1048"/>
      <c r="HWC54" s="1048"/>
      <c r="HWD54" s="1048"/>
      <c r="HWE54" s="1048"/>
      <c r="HWF54" s="1048"/>
      <c r="HWG54" s="1048"/>
      <c r="HWH54" s="1048"/>
      <c r="HWI54" s="1048"/>
      <c r="HWJ54" s="1048"/>
      <c r="HWK54" s="1048"/>
      <c r="HWL54" s="1048"/>
      <c r="HWM54" s="1048"/>
      <c r="HWN54" s="1048"/>
      <c r="HWO54" s="1048"/>
      <c r="HWP54" s="1048"/>
      <c r="HWQ54" s="1048"/>
      <c r="HWR54" s="1048"/>
      <c r="HWS54" s="1048"/>
      <c r="HWT54" s="1048"/>
      <c r="HWU54" s="1048"/>
      <c r="HWV54" s="1048"/>
      <c r="HWW54" s="1048"/>
      <c r="HWX54" s="1048"/>
      <c r="HWY54" s="1048"/>
      <c r="HWZ54" s="1048"/>
      <c r="HXA54" s="1048"/>
      <c r="HXB54" s="1048"/>
      <c r="HXC54" s="1048"/>
      <c r="HXD54" s="1048"/>
      <c r="HXE54" s="1048"/>
      <c r="HXF54" s="1048"/>
      <c r="HXG54" s="1048"/>
      <c r="HXH54" s="1048"/>
      <c r="HXI54" s="1048"/>
      <c r="HXJ54" s="1048"/>
      <c r="HXK54" s="1048"/>
      <c r="HXL54" s="1048"/>
      <c r="HXM54" s="1048"/>
      <c r="HXN54" s="1048"/>
      <c r="HXO54" s="1048"/>
      <c r="HXP54" s="1048"/>
      <c r="HXQ54" s="1048"/>
      <c r="HXR54" s="1048"/>
      <c r="HXS54" s="1048"/>
      <c r="HXT54" s="1048"/>
      <c r="HXU54" s="1048"/>
      <c r="HXV54" s="1048"/>
      <c r="HXW54" s="1048"/>
      <c r="HXX54" s="1048"/>
      <c r="HXY54" s="1048"/>
      <c r="HXZ54" s="1048"/>
      <c r="HYA54" s="1048"/>
      <c r="HYB54" s="1048"/>
      <c r="HYC54" s="1048"/>
      <c r="HYD54" s="1048"/>
      <c r="HYE54" s="1048"/>
      <c r="HYF54" s="1048"/>
      <c r="HYG54" s="1048"/>
      <c r="HYH54" s="1048"/>
      <c r="HYI54" s="1048"/>
      <c r="HYJ54" s="1048"/>
      <c r="HYK54" s="1048"/>
      <c r="HYL54" s="1048"/>
      <c r="HYM54" s="1048"/>
      <c r="HYN54" s="1048"/>
      <c r="HYO54" s="1048"/>
      <c r="HYP54" s="1048"/>
      <c r="HYQ54" s="1048"/>
      <c r="HYR54" s="1048"/>
      <c r="HYS54" s="1048"/>
      <c r="HYT54" s="1048"/>
      <c r="HYU54" s="1048"/>
      <c r="HYV54" s="1048"/>
      <c r="HYW54" s="1048"/>
      <c r="HYX54" s="1048"/>
      <c r="HYY54" s="1048"/>
      <c r="HYZ54" s="1048"/>
      <c r="HZA54" s="1048"/>
      <c r="HZB54" s="1048"/>
      <c r="HZC54" s="1048"/>
      <c r="HZD54" s="1048"/>
      <c r="HZE54" s="1048"/>
      <c r="HZF54" s="1048"/>
      <c r="HZG54" s="1048"/>
      <c r="HZH54" s="1048"/>
      <c r="HZI54" s="1048"/>
      <c r="HZJ54" s="1048"/>
      <c r="HZK54" s="1048"/>
      <c r="HZL54" s="1048"/>
      <c r="HZM54" s="1048"/>
      <c r="HZN54" s="1048"/>
      <c r="HZO54" s="1048"/>
      <c r="HZP54" s="1048"/>
      <c r="HZQ54" s="1048"/>
      <c r="HZR54" s="1048"/>
      <c r="HZS54" s="1048"/>
      <c r="HZT54" s="1048"/>
      <c r="HZU54" s="1048"/>
      <c r="HZV54" s="1048"/>
      <c r="HZW54" s="1048"/>
      <c r="HZX54" s="1048"/>
      <c r="HZY54" s="1048"/>
      <c r="HZZ54" s="1048"/>
      <c r="IAA54" s="1048"/>
      <c r="IAB54" s="1048"/>
      <c r="IAC54" s="1048"/>
      <c r="IAD54" s="1048"/>
      <c r="IAE54" s="1048"/>
      <c r="IAF54" s="1048"/>
      <c r="IAG54" s="1048"/>
      <c r="IAH54" s="1048"/>
      <c r="IAI54" s="1048"/>
      <c r="IAJ54" s="1048"/>
      <c r="IAK54" s="1048"/>
      <c r="IAL54" s="1048"/>
      <c r="IAM54" s="1048"/>
      <c r="IAN54" s="1048"/>
      <c r="IAO54" s="1048"/>
      <c r="IAP54" s="1048"/>
      <c r="IAQ54" s="1048"/>
      <c r="IAR54" s="1048"/>
      <c r="IAS54" s="1048"/>
      <c r="IAT54" s="1048"/>
      <c r="IAU54" s="1048"/>
      <c r="IAV54" s="1048"/>
      <c r="IAW54" s="1048"/>
      <c r="IAX54" s="1048"/>
      <c r="IAY54" s="1048"/>
      <c r="IAZ54" s="1048"/>
      <c r="IBA54" s="1048"/>
      <c r="IBB54" s="1048"/>
      <c r="IBC54" s="1048"/>
      <c r="IBD54" s="1048"/>
      <c r="IBE54" s="1048"/>
      <c r="IBF54" s="1048"/>
      <c r="IBG54" s="1048"/>
      <c r="IBH54" s="1048"/>
      <c r="IBI54" s="1048"/>
      <c r="IBJ54" s="1048"/>
      <c r="IBK54" s="1048"/>
      <c r="IBL54" s="1048"/>
      <c r="IBM54" s="1048"/>
      <c r="IBN54" s="1048"/>
      <c r="IBO54" s="1048"/>
      <c r="IBP54" s="1048"/>
      <c r="IBQ54" s="1048"/>
      <c r="IBR54" s="1048"/>
      <c r="IBS54" s="1048"/>
      <c r="IBT54" s="1048"/>
      <c r="IBU54" s="1048"/>
      <c r="IBV54" s="1048"/>
      <c r="IBW54" s="1048"/>
      <c r="IBX54" s="1048"/>
      <c r="IBY54" s="1048"/>
      <c r="IBZ54" s="1048"/>
      <c r="ICA54" s="1048"/>
      <c r="ICB54" s="1048"/>
      <c r="ICC54" s="1048"/>
      <c r="ICD54" s="1048"/>
      <c r="ICE54" s="1048"/>
      <c r="ICF54" s="1048"/>
      <c r="ICG54" s="1048"/>
      <c r="ICH54" s="1048"/>
      <c r="ICI54" s="1048"/>
      <c r="ICJ54" s="1048"/>
      <c r="ICK54" s="1048"/>
      <c r="ICL54" s="1048"/>
      <c r="ICM54" s="1048"/>
      <c r="ICN54" s="1048"/>
      <c r="ICO54" s="1048"/>
      <c r="ICP54" s="1048"/>
      <c r="ICQ54" s="1048"/>
      <c r="ICR54" s="1048"/>
      <c r="ICS54" s="1048"/>
      <c r="ICT54" s="1048"/>
      <c r="ICU54" s="1048"/>
      <c r="ICV54" s="1048"/>
      <c r="ICW54" s="1048"/>
      <c r="ICX54" s="1048"/>
      <c r="ICY54" s="1048"/>
      <c r="ICZ54" s="1048"/>
      <c r="IDA54" s="1048"/>
      <c r="IDB54" s="1048"/>
      <c r="IDC54" s="1048"/>
      <c r="IDD54" s="1048"/>
      <c r="IDE54" s="1048"/>
      <c r="IDF54" s="1048"/>
      <c r="IDG54" s="1048"/>
      <c r="IDH54" s="1048"/>
      <c r="IDI54" s="1048"/>
      <c r="IDJ54" s="1048"/>
      <c r="IDK54" s="1048"/>
      <c r="IDL54" s="1048"/>
      <c r="IDM54" s="1048"/>
      <c r="IDN54" s="1048"/>
      <c r="IDO54" s="1048"/>
      <c r="IDP54" s="1048"/>
      <c r="IDQ54" s="1048"/>
      <c r="IDR54" s="1048"/>
      <c r="IDS54" s="1048"/>
      <c r="IDT54" s="1048"/>
      <c r="IDU54" s="1048"/>
      <c r="IDV54" s="1048"/>
      <c r="IDW54" s="1048"/>
      <c r="IDX54" s="1048"/>
      <c r="IDY54" s="1048"/>
      <c r="IDZ54" s="1048"/>
      <c r="IEA54" s="1048"/>
      <c r="IEB54" s="1048"/>
      <c r="IEC54" s="1048"/>
      <c r="IED54" s="1048"/>
      <c r="IEE54" s="1048"/>
      <c r="IEF54" s="1048"/>
      <c r="IEG54" s="1048"/>
      <c r="IEH54" s="1048"/>
      <c r="IEI54" s="1048"/>
      <c r="IEJ54" s="1048"/>
      <c r="IEK54" s="1048"/>
      <c r="IEL54" s="1048"/>
      <c r="IEM54" s="1048"/>
      <c r="IEN54" s="1048"/>
      <c r="IEO54" s="1048"/>
      <c r="IEP54" s="1048"/>
      <c r="IEQ54" s="1048"/>
      <c r="IER54" s="1048"/>
      <c r="IES54" s="1048"/>
      <c r="IET54" s="1048"/>
      <c r="IEU54" s="1048"/>
      <c r="IEV54" s="1048"/>
      <c r="IEW54" s="1048"/>
      <c r="IEX54" s="1048"/>
      <c r="IEY54" s="1048"/>
      <c r="IEZ54" s="1048"/>
      <c r="IFA54" s="1048"/>
      <c r="IFB54" s="1048"/>
      <c r="IFC54" s="1048"/>
      <c r="IFD54" s="1048"/>
      <c r="IFE54" s="1048"/>
      <c r="IFF54" s="1048"/>
      <c r="IFG54" s="1048"/>
      <c r="IFH54" s="1048"/>
      <c r="IFI54" s="1048"/>
      <c r="IFJ54" s="1048"/>
      <c r="IFK54" s="1048"/>
      <c r="IFL54" s="1048"/>
      <c r="IFM54" s="1048"/>
      <c r="IFN54" s="1048"/>
      <c r="IFO54" s="1048"/>
      <c r="IFP54" s="1048"/>
      <c r="IFQ54" s="1048"/>
      <c r="IFR54" s="1048"/>
      <c r="IFS54" s="1048"/>
      <c r="IFT54" s="1048"/>
      <c r="IFU54" s="1048"/>
      <c r="IFV54" s="1048"/>
      <c r="IFW54" s="1048"/>
      <c r="IFX54" s="1048"/>
      <c r="IFY54" s="1048"/>
      <c r="IFZ54" s="1048"/>
      <c r="IGA54" s="1048"/>
      <c r="IGB54" s="1048"/>
      <c r="IGC54" s="1048"/>
      <c r="IGD54" s="1048"/>
      <c r="IGE54" s="1048"/>
      <c r="IGF54" s="1048"/>
      <c r="IGG54" s="1048"/>
      <c r="IGH54" s="1048"/>
      <c r="IGI54" s="1048"/>
      <c r="IGJ54" s="1048"/>
      <c r="IGK54" s="1048"/>
      <c r="IGL54" s="1048"/>
      <c r="IGM54" s="1048"/>
      <c r="IGN54" s="1048"/>
      <c r="IGO54" s="1048"/>
      <c r="IGP54" s="1048"/>
      <c r="IGQ54" s="1048"/>
      <c r="IGR54" s="1048"/>
      <c r="IGS54" s="1048"/>
      <c r="IGT54" s="1048"/>
      <c r="IGU54" s="1048"/>
      <c r="IGV54" s="1048"/>
      <c r="IGW54" s="1048"/>
      <c r="IGX54" s="1048"/>
      <c r="IGY54" s="1048"/>
      <c r="IGZ54" s="1048"/>
      <c r="IHA54" s="1048"/>
      <c r="IHB54" s="1048"/>
      <c r="IHC54" s="1048"/>
      <c r="IHD54" s="1048"/>
      <c r="IHE54" s="1048"/>
      <c r="IHF54" s="1048"/>
      <c r="IHG54" s="1048"/>
      <c r="IHH54" s="1048"/>
      <c r="IHI54" s="1048"/>
      <c r="IHJ54" s="1048"/>
      <c r="IHK54" s="1048"/>
      <c r="IHL54" s="1048"/>
      <c r="IHM54" s="1048"/>
      <c r="IHN54" s="1048"/>
      <c r="IHO54" s="1048"/>
      <c r="IHP54" s="1048"/>
      <c r="IHQ54" s="1048"/>
      <c r="IHR54" s="1048"/>
      <c r="IHS54" s="1048"/>
      <c r="IHT54" s="1048"/>
      <c r="IHU54" s="1048"/>
      <c r="IHV54" s="1048"/>
      <c r="IHW54" s="1048"/>
      <c r="IHX54" s="1048"/>
      <c r="IHY54" s="1048"/>
      <c r="IHZ54" s="1048"/>
      <c r="IIA54" s="1048"/>
      <c r="IIB54" s="1048"/>
      <c r="IIC54" s="1048"/>
      <c r="IID54" s="1048"/>
      <c r="IIE54" s="1048"/>
      <c r="IIF54" s="1048"/>
      <c r="IIG54" s="1048"/>
      <c r="IIH54" s="1048"/>
      <c r="III54" s="1048"/>
      <c r="IIJ54" s="1048"/>
      <c r="IIK54" s="1048"/>
      <c r="IIL54" s="1048"/>
      <c r="IIM54" s="1048"/>
      <c r="IIN54" s="1048"/>
      <c r="IIO54" s="1048"/>
      <c r="IIP54" s="1048"/>
      <c r="IIQ54" s="1048"/>
      <c r="IIR54" s="1048"/>
      <c r="IIS54" s="1048"/>
      <c r="IIT54" s="1048"/>
      <c r="IIU54" s="1048"/>
      <c r="IIV54" s="1048"/>
      <c r="IIW54" s="1048"/>
      <c r="IIX54" s="1048"/>
      <c r="IIY54" s="1048"/>
      <c r="IIZ54" s="1048"/>
      <c r="IJA54" s="1048"/>
      <c r="IJB54" s="1048"/>
      <c r="IJC54" s="1048"/>
      <c r="IJD54" s="1048"/>
      <c r="IJE54" s="1048"/>
      <c r="IJF54" s="1048"/>
      <c r="IJG54" s="1048"/>
      <c r="IJH54" s="1048"/>
      <c r="IJI54" s="1048"/>
      <c r="IJJ54" s="1048"/>
      <c r="IJK54" s="1048"/>
      <c r="IJL54" s="1048"/>
      <c r="IJM54" s="1048"/>
      <c r="IJN54" s="1048"/>
      <c r="IJO54" s="1048"/>
      <c r="IJP54" s="1048"/>
      <c r="IJQ54" s="1048"/>
      <c r="IJR54" s="1048"/>
      <c r="IJS54" s="1048"/>
      <c r="IJT54" s="1048"/>
      <c r="IJU54" s="1048"/>
      <c r="IJV54" s="1048"/>
      <c r="IJW54" s="1048"/>
      <c r="IJX54" s="1048"/>
      <c r="IJY54" s="1048"/>
      <c r="IJZ54" s="1048"/>
      <c r="IKA54" s="1048"/>
      <c r="IKB54" s="1048"/>
      <c r="IKC54" s="1048"/>
      <c r="IKD54" s="1048"/>
      <c r="IKE54" s="1048"/>
      <c r="IKF54" s="1048"/>
      <c r="IKG54" s="1048"/>
      <c r="IKH54" s="1048"/>
      <c r="IKI54" s="1048"/>
      <c r="IKJ54" s="1048"/>
      <c r="IKK54" s="1048"/>
      <c r="IKL54" s="1048"/>
      <c r="IKM54" s="1048"/>
      <c r="IKN54" s="1048"/>
      <c r="IKO54" s="1048"/>
      <c r="IKP54" s="1048"/>
      <c r="IKQ54" s="1048"/>
      <c r="IKR54" s="1048"/>
      <c r="IKS54" s="1048"/>
      <c r="IKT54" s="1048"/>
      <c r="IKU54" s="1048"/>
      <c r="IKV54" s="1048"/>
      <c r="IKW54" s="1048"/>
      <c r="IKX54" s="1048"/>
      <c r="IKY54" s="1048"/>
      <c r="IKZ54" s="1048"/>
      <c r="ILA54" s="1048"/>
      <c r="ILB54" s="1048"/>
      <c r="ILC54" s="1048"/>
      <c r="ILD54" s="1048"/>
      <c r="ILE54" s="1048"/>
      <c r="ILF54" s="1048"/>
      <c r="ILG54" s="1048"/>
      <c r="ILH54" s="1048"/>
      <c r="ILI54" s="1048"/>
      <c r="ILJ54" s="1048"/>
      <c r="ILK54" s="1048"/>
      <c r="ILL54" s="1048"/>
      <c r="ILM54" s="1048"/>
      <c r="ILN54" s="1048"/>
      <c r="ILO54" s="1048"/>
      <c r="ILP54" s="1048"/>
      <c r="ILQ54" s="1048"/>
      <c r="ILR54" s="1048"/>
      <c r="ILS54" s="1048"/>
      <c r="ILT54" s="1048"/>
      <c r="ILU54" s="1048"/>
      <c r="ILV54" s="1048"/>
      <c r="ILW54" s="1048"/>
      <c r="ILX54" s="1048"/>
      <c r="ILY54" s="1048"/>
      <c r="ILZ54" s="1048"/>
      <c r="IMA54" s="1048"/>
      <c r="IMB54" s="1048"/>
      <c r="IMC54" s="1048"/>
      <c r="IMD54" s="1048"/>
      <c r="IME54" s="1048"/>
      <c r="IMF54" s="1048"/>
      <c r="IMG54" s="1048"/>
      <c r="IMH54" s="1048"/>
      <c r="IMI54" s="1048"/>
      <c r="IMJ54" s="1048"/>
      <c r="IMK54" s="1048"/>
      <c r="IML54" s="1048"/>
      <c r="IMM54" s="1048"/>
      <c r="IMN54" s="1048"/>
      <c r="IMO54" s="1048"/>
      <c r="IMP54" s="1048"/>
      <c r="IMQ54" s="1048"/>
      <c r="IMR54" s="1048"/>
      <c r="IMS54" s="1048"/>
      <c r="IMT54" s="1048"/>
      <c r="IMU54" s="1048"/>
      <c r="IMV54" s="1048"/>
      <c r="IMW54" s="1048"/>
      <c r="IMX54" s="1048"/>
      <c r="IMY54" s="1048"/>
      <c r="IMZ54" s="1048"/>
      <c r="INA54" s="1048"/>
      <c r="INB54" s="1048"/>
      <c r="INC54" s="1048"/>
      <c r="IND54" s="1048"/>
      <c r="INE54" s="1048"/>
      <c r="INF54" s="1048"/>
      <c r="ING54" s="1048"/>
      <c r="INH54" s="1048"/>
      <c r="INI54" s="1048"/>
      <c r="INJ54" s="1048"/>
      <c r="INK54" s="1048"/>
      <c r="INL54" s="1048"/>
      <c r="INM54" s="1048"/>
      <c r="INN54" s="1048"/>
      <c r="INO54" s="1048"/>
      <c r="INP54" s="1048"/>
      <c r="INQ54" s="1048"/>
      <c r="INR54" s="1048"/>
      <c r="INS54" s="1048"/>
      <c r="INT54" s="1048"/>
      <c r="INU54" s="1048"/>
      <c r="INV54" s="1048"/>
      <c r="INW54" s="1048"/>
      <c r="INX54" s="1048"/>
      <c r="INY54" s="1048"/>
      <c r="INZ54" s="1048"/>
      <c r="IOA54" s="1048"/>
      <c r="IOB54" s="1048"/>
      <c r="IOC54" s="1048"/>
      <c r="IOD54" s="1048"/>
      <c r="IOE54" s="1048"/>
      <c r="IOF54" s="1048"/>
      <c r="IOG54" s="1048"/>
      <c r="IOH54" s="1048"/>
      <c r="IOI54" s="1048"/>
      <c r="IOJ54" s="1048"/>
      <c r="IOK54" s="1048"/>
      <c r="IOL54" s="1048"/>
      <c r="IOM54" s="1048"/>
      <c r="ION54" s="1048"/>
      <c r="IOO54" s="1048"/>
      <c r="IOP54" s="1048"/>
      <c r="IOQ54" s="1048"/>
      <c r="IOR54" s="1048"/>
      <c r="IOS54" s="1048"/>
      <c r="IOT54" s="1048"/>
      <c r="IOU54" s="1048"/>
      <c r="IOV54" s="1048"/>
      <c r="IOW54" s="1048"/>
      <c r="IOX54" s="1048"/>
      <c r="IOY54" s="1048"/>
      <c r="IOZ54" s="1048"/>
      <c r="IPA54" s="1048"/>
      <c r="IPB54" s="1048"/>
      <c r="IPC54" s="1048"/>
      <c r="IPD54" s="1048"/>
      <c r="IPE54" s="1048"/>
      <c r="IPF54" s="1048"/>
      <c r="IPG54" s="1048"/>
      <c r="IPH54" s="1048"/>
      <c r="IPI54" s="1048"/>
      <c r="IPJ54" s="1048"/>
      <c r="IPK54" s="1048"/>
      <c r="IPL54" s="1048"/>
      <c r="IPM54" s="1048"/>
      <c r="IPN54" s="1048"/>
      <c r="IPO54" s="1048"/>
      <c r="IPP54" s="1048"/>
      <c r="IPQ54" s="1048"/>
      <c r="IPR54" s="1048"/>
      <c r="IPS54" s="1048"/>
      <c r="IPT54" s="1048"/>
      <c r="IPU54" s="1048"/>
      <c r="IPV54" s="1048"/>
      <c r="IPW54" s="1048"/>
      <c r="IPX54" s="1048"/>
      <c r="IPY54" s="1048"/>
      <c r="IPZ54" s="1048"/>
      <c r="IQA54" s="1048"/>
      <c r="IQB54" s="1048"/>
      <c r="IQC54" s="1048"/>
      <c r="IQD54" s="1048"/>
      <c r="IQE54" s="1048"/>
      <c r="IQF54" s="1048"/>
      <c r="IQG54" s="1048"/>
      <c r="IQH54" s="1048"/>
      <c r="IQI54" s="1048"/>
      <c r="IQJ54" s="1048"/>
      <c r="IQK54" s="1048"/>
      <c r="IQL54" s="1048"/>
      <c r="IQM54" s="1048"/>
      <c r="IQN54" s="1048"/>
      <c r="IQO54" s="1048"/>
      <c r="IQP54" s="1048"/>
      <c r="IQQ54" s="1048"/>
      <c r="IQR54" s="1048"/>
      <c r="IQS54" s="1048"/>
      <c r="IQT54" s="1048"/>
      <c r="IQU54" s="1048"/>
      <c r="IQV54" s="1048"/>
      <c r="IQW54" s="1048"/>
      <c r="IQX54" s="1048"/>
      <c r="IQY54" s="1048"/>
      <c r="IQZ54" s="1048"/>
      <c r="IRA54" s="1048"/>
      <c r="IRB54" s="1048"/>
      <c r="IRC54" s="1048"/>
      <c r="IRD54" s="1048"/>
      <c r="IRE54" s="1048"/>
      <c r="IRF54" s="1048"/>
      <c r="IRG54" s="1048"/>
      <c r="IRH54" s="1048"/>
      <c r="IRI54" s="1048"/>
      <c r="IRJ54" s="1048"/>
      <c r="IRK54" s="1048"/>
      <c r="IRL54" s="1048"/>
      <c r="IRM54" s="1048"/>
      <c r="IRN54" s="1048"/>
      <c r="IRO54" s="1048"/>
      <c r="IRP54" s="1048"/>
      <c r="IRQ54" s="1048"/>
      <c r="IRR54" s="1048"/>
      <c r="IRS54" s="1048"/>
      <c r="IRT54" s="1048"/>
      <c r="IRU54" s="1048"/>
      <c r="IRV54" s="1048"/>
      <c r="IRW54" s="1048"/>
      <c r="IRX54" s="1048"/>
      <c r="IRY54" s="1048"/>
      <c r="IRZ54" s="1048"/>
      <c r="ISA54" s="1048"/>
      <c r="ISB54" s="1048"/>
      <c r="ISC54" s="1048"/>
      <c r="ISD54" s="1048"/>
      <c r="ISE54" s="1048"/>
      <c r="ISF54" s="1048"/>
      <c r="ISG54" s="1048"/>
      <c r="ISH54" s="1048"/>
      <c r="ISI54" s="1048"/>
      <c r="ISJ54" s="1048"/>
      <c r="ISK54" s="1048"/>
      <c r="ISL54" s="1048"/>
      <c r="ISM54" s="1048"/>
      <c r="ISN54" s="1048"/>
      <c r="ISO54" s="1048"/>
      <c r="ISP54" s="1048"/>
      <c r="ISQ54" s="1048"/>
      <c r="ISR54" s="1048"/>
      <c r="ISS54" s="1048"/>
      <c r="IST54" s="1048"/>
      <c r="ISU54" s="1048"/>
      <c r="ISV54" s="1048"/>
      <c r="ISW54" s="1048"/>
      <c r="ISX54" s="1048"/>
      <c r="ISY54" s="1048"/>
      <c r="ISZ54" s="1048"/>
      <c r="ITA54" s="1048"/>
      <c r="ITB54" s="1048"/>
      <c r="ITC54" s="1048"/>
      <c r="ITD54" s="1048"/>
      <c r="ITE54" s="1048"/>
      <c r="ITF54" s="1048"/>
      <c r="ITG54" s="1048"/>
      <c r="ITH54" s="1048"/>
      <c r="ITI54" s="1048"/>
      <c r="ITJ54" s="1048"/>
      <c r="ITK54" s="1048"/>
      <c r="ITL54" s="1048"/>
      <c r="ITM54" s="1048"/>
      <c r="ITN54" s="1048"/>
      <c r="ITO54" s="1048"/>
      <c r="ITP54" s="1048"/>
      <c r="ITQ54" s="1048"/>
      <c r="ITR54" s="1048"/>
      <c r="ITS54" s="1048"/>
      <c r="ITT54" s="1048"/>
      <c r="ITU54" s="1048"/>
      <c r="ITV54" s="1048"/>
      <c r="ITW54" s="1048"/>
      <c r="ITX54" s="1048"/>
      <c r="ITY54" s="1048"/>
      <c r="ITZ54" s="1048"/>
      <c r="IUA54" s="1048"/>
      <c r="IUB54" s="1048"/>
      <c r="IUC54" s="1048"/>
      <c r="IUD54" s="1048"/>
      <c r="IUE54" s="1048"/>
      <c r="IUF54" s="1048"/>
      <c r="IUG54" s="1048"/>
      <c r="IUH54" s="1048"/>
      <c r="IUI54" s="1048"/>
      <c r="IUJ54" s="1048"/>
      <c r="IUK54" s="1048"/>
      <c r="IUL54" s="1048"/>
      <c r="IUM54" s="1048"/>
      <c r="IUN54" s="1048"/>
      <c r="IUO54" s="1048"/>
      <c r="IUP54" s="1048"/>
      <c r="IUQ54" s="1048"/>
      <c r="IUR54" s="1048"/>
      <c r="IUS54" s="1048"/>
      <c r="IUT54" s="1048"/>
      <c r="IUU54" s="1048"/>
      <c r="IUV54" s="1048"/>
      <c r="IUW54" s="1048"/>
      <c r="IUX54" s="1048"/>
      <c r="IUY54" s="1048"/>
      <c r="IUZ54" s="1048"/>
      <c r="IVA54" s="1048"/>
      <c r="IVB54" s="1048"/>
      <c r="IVC54" s="1048"/>
      <c r="IVD54" s="1048"/>
      <c r="IVE54" s="1048"/>
      <c r="IVF54" s="1048"/>
      <c r="IVG54" s="1048"/>
      <c r="IVH54" s="1048"/>
      <c r="IVI54" s="1048"/>
      <c r="IVJ54" s="1048"/>
      <c r="IVK54" s="1048"/>
      <c r="IVL54" s="1048"/>
      <c r="IVM54" s="1048"/>
      <c r="IVN54" s="1048"/>
      <c r="IVO54" s="1048"/>
      <c r="IVP54" s="1048"/>
      <c r="IVQ54" s="1048"/>
      <c r="IVR54" s="1048"/>
      <c r="IVS54" s="1048"/>
      <c r="IVT54" s="1048"/>
      <c r="IVU54" s="1048"/>
      <c r="IVV54" s="1048"/>
      <c r="IVW54" s="1048"/>
      <c r="IVX54" s="1048"/>
      <c r="IVY54" s="1048"/>
      <c r="IVZ54" s="1048"/>
      <c r="IWA54" s="1048"/>
      <c r="IWB54" s="1048"/>
      <c r="IWC54" s="1048"/>
      <c r="IWD54" s="1048"/>
      <c r="IWE54" s="1048"/>
      <c r="IWF54" s="1048"/>
      <c r="IWG54" s="1048"/>
      <c r="IWH54" s="1048"/>
      <c r="IWI54" s="1048"/>
      <c r="IWJ54" s="1048"/>
      <c r="IWK54" s="1048"/>
      <c r="IWL54" s="1048"/>
      <c r="IWM54" s="1048"/>
      <c r="IWN54" s="1048"/>
      <c r="IWO54" s="1048"/>
      <c r="IWP54" s="1048"/>
      <c r="IWQ54" s="1048"/>
      <c r="IWR54" s="1048"/>
      <c r="IWS54" s="1048"/>
      <c r="IWT54" s="1048"/>
      <c r="IWU54" s="1048"/>
      <c r="IWV54" s="1048"/>
      <c r="IWW54" s="1048"/>
      <c r="IWX54" s="1048"/>
      <c r="IWY54" s="1048"/>
      <c r="IWZ54" s="1048"/>
      <c r="IXA54" s="1048"/>
      <c r="IXB54" s="1048"/>
      <c r="IXC54" s="1048"/>
      <c r="IXD54" s="1048"/>
      <c r="IXE54" s="1048"/>
      <c r="IXF54" s="1048"/>
      <c r="IXG54" s="1048"/>
      <c r="IXH54" s="1048"/>
      <c r="IXI54" s="1048"/>
      <c r="IXJ54" s="1048"/>
      <c r="IXK54" s="1048"/>
      <c r="IXL54" s="1048"/>
      <c r="IXM54" s="1048"/>
      <c r="IXN54" s="1048"/>
      <c r="IXO54" s="1048"/>
      <c r="IXP54" s="1048"/>
      <c r="IXQ54" s="1048"/>
      <c r="IXR54" s="1048"/>
      <c r="IXS54" s="1048"/>
      <c r="IXT54" s="1048"/>
      <c r="IXU54" s="1048"/>
      <c r="IXV54" s="1048"/>
      <c r="IXW54" s="1048"/>
      <c r="IXX54" s="1048"/>
      <c r="IXY54" s="1048"/>
      <c r="IXZ54" s="1048"/>
      <c r="IYA54" s="1048"/>
      <c r="IYB54" s="1048"/>
      <c r="IYC54" s="1048"/>
      <c r="IYD54" s="1048"/>
      <c r="IYE54" s="1048"/>
      <c r="IYF54" s="1048"/>
      <c r="IYG54" s="1048"/>
      <c r="IYH54" s="1048"/>
      <c r="IYI54" s="1048"/>
      <c r="IYJ54" s="1048"/>
      <c r="IYK54" s="1048"/>
      <c r="IYL54" s="1048"/>
      <c r="IYM54" s="1048"/>
      <c r="IYN54" s="1048"/>
      <c r="IYO54" s="1048"/>
      <c r="IYP54" s="1048"/>
      <c r="IYQ54" s="1048"/>
      <c r="IYR54" s="1048"/>
      <c r="IYS54" s="1048"/>
      <c r="IYT54" s="1048"/>
      <c r="IYU54" s="1048"/>
      <c r="IYV54" s="1048"/>
      <c r="IYW54" s="1048"/>
      <c r="IYX54" s="1048"/>
      <c r="IYY54" s="1048"/>
      <c r="IYZ54" s="1048"/>
      <c r="IZA54" s="1048"/>
      <c r="IZB54" s="1048"/>
      <c r="IZC54" s="1048"/>
      <c r="IZD54" s="1048"/>
      <c r="IZE54" s="1048"/>
      <c r="IZF54" s="1048"/>
      <c r="IZG54" s="1048"/>
      <c r="IZH54" s="1048"/>
      <c r="IZI54" s="1048"/>
      <c r="IZJ54" s="1048"/>
      <c r="IZK54" s="1048"/>
      <c r="IZL54" s="1048"/>
      <c r="IZM54" s="1048"/>
      <c r="IZN54" s="1048"/>
      <c r="IZO54" s="1048"/>
      <c r="IZP54" s="1048"/>
      <c r="IZQ54" s="1048"/>
      <c r="IZR54" s="1048"/>
      <c r="IZS54" s="1048"/>
      <c r="IZT54" s="1048"/>
      <c r="IZU54" s="1048"/>
      <c r="IZV54" s="1048"/>
      <c r="IZW54" s="1048"/>
      <c r="IZX54" s="1048"/>
      <c r="IZY54" s="1048"/>
      <c r="IZZ54" s="1048"/>
      <c r="JAA54" s="1048"/>
      <c r="JAB54" s="1048"/>
      <c r="JAC54" s="1048"/>
      <c r="JAD54" s="1048"/>
      <c r="JAE54" s="1048"/>
      <c r="JAF54" s="1048"/>
      <c r="JAG54" s="1048"/>
      <c r="JAH54" s="1048"/>
      <c r="JAI54" s="1048"/>
      <c r="JAJ54" s="1048"/>
      <c r="JAK54" s="1048"/>
      <c r="JAL54" s="1048"/>
      <c r="JAM54" s="1048"/>
      <c r="JAN54" s="1048"/>
      <c r="JAO54" s="1048"/>
      <c r="JAP54" s="1048"/>
      <c r="JAQ54" s="1048"/>
      <c r="JAR54" s="1048"/>
      <c r="JAS54" s="1048"/>
      <c r="JAT54" s="1048"/>
      <c r="JAU54" s="1048"/>
      <c r="JAV54" s="1048"/>
      <c r="JAW54" s="1048"/>
      <c r="JAX54" s="1048"/>
      <c r="JAY54" s="1048"/>
      <c r="JAZ54" s="1048"/>
      <c r="JBA54" s="1048"/>
      <c r="JBB54" s="1048"/>
      <c r="JBC54" s="1048"/>
      <c r="JBD54" s="1048"/>
      <c r="JBE54" s="1048"/>
      <c r="JBF54" s="1048"/>
      <c r="JBG54" s="1048"/>
      <c r="JBH54" s="1048"/>
      <c r="JBI54" s="1048"/>
      <c r="JBJ54" s="1048"/>
      <c r="JBK54" s="1048"/>
      <c r="JBL54" s="1048"/>
      <c r="JBM54" s="1048"/>
      <c r="JBN54" s="1048"/>
      <c r="JBO54" s="1048"/>
      <c r="JBP54" s="1048"/>
      <c r="JBQ54" s="1048"/>
      <c r="JBR54" s="1048"/>
      <c r="JBS54" s="1048"/>
      <c r="JBT54" s="1048"/>
      <c r="JBU54" s="1048"/>
      <c r="JBV54" s="1048"/>
      <c r="JBW54" s="1048"/>
      <c r="JBX54" s="1048"/>
      <c r="JBY54" s="1048"/>
      <c r="JBZ54" s="1048"/>
      <c r="JCA54" s="1048"/>
      <c r="JCB54" s="1048"/>
      <c r="JCC54" s="1048"/>
      <c r="JCD54" s="1048"/>
      <c r="JCE54" s="1048"/>
      <c r="JCF54" s="1048"/>
      <c r="JCG54" s="1048"/>
      <c r="JCH54" s="1048"/>
      <c r="JCI54" s="1048"/>
      <c r="JCJ54" s="1048"/>
      <c r="JCK54" s="1048"/>
      <c r="JCL54" s="1048"/>
      <c r="JCM54" s="1048"/>
      <c r="JCN54" s="1048"/>
      <c r="JCO54" s="1048"/>
      <c r="JCP54" s="1048"/>
      <c r="JCQ54" s="1048"/>
      <c r="JCR54" s="1048"/>
      <c r="JCS54" s="1048"/>
      <c r="JCT54" s="1048"/>
      <c r="JCU54" s="1048"/>
      <c r="JCV54" s="1048"/>
      <c r="JCW54" s="1048"/>
      <c r="JCX54" s="1048"/>
      <c r="JCY54" s="1048"/>
      <c r="JCZ54" s="1048"/>
      <c r="JDA54" s="1048"/>
      <c r="JDB54" s="1048"/>
      <c r="JDC54" s="1048"/>
      <c r="JDD54" s="1048"/>
      <c r="JDE54" s="1048"/>
      <c r="JDF54" s="1048"/>
      <c r="JDG54" s="1048"/>
      <c r="JDH54" s="1048"/>
      <c r="JDI54" s="1048"/>
      <c r="JDJ54" s="1048"/>
      <c r="JDK54" s="1048"/>
      <c r="JDL54" s="1048"/>
      <c r="JDM54" s="1048"/>
      <c r="JDN54" s="1048"/>
      <c r="JDO54" s="1048"/>
      <c r="JDP54" s="1048"/>
      <c r="JDQ54" s="1048"/>
      <c r="JDR54" s="1048"/>
      <c r="JDS54" s="1048"/>
      <c r="JDT54" s="1048"/>
      <c r="JDU54" s="1048"/>
      <c r="JDV54" s="1048"/>
      <c r="JDW54" s="1048"/>
      <c r="JDX54" s="1048"/>
      <c r="JDY54" s="1048"/>
      <c r="JDZ54" s="1048"/>
      <c r="JEA54" s="1048"/>
      <c r="JEB54" s="1048"/>
      <c r="JEC54" s="1048"/>
      <c r="JED54" s="1048"/>
      <c r="JEE54" s="1048"/>
      <c r="JEF54" s="1048"/>
      <c r="JEG54" s="1048"/>
      <c r="JEH54" s="1048"/>
      <c r="JEI54" s="1048"/>
      <c r="JEJ54" s="1048"/>
      <c r="JEK54" s="1048"/>
      <c r="JEL54" s="1048"/>
      <c r="JEM54" s="1048"/>
      <c r="JEN54" s="1048"/>
      <c r="JEO54" s="1048"/>
      <c r="JEP54" s="1048"/>
      <c r="JEQ54" s="1048"/>
      <c r="JER54" s="1048"/>
      <c r="JES54" s="1048"/>
      <c r="JET54" s="1048"/>
      <c r="JEU54" s="1048"/>
      <c r="JEV54" s="1048"/>
      <c r="JEW54" s="1048"/>
      <c r="JEX54" s="1048"/>
      <c r="JEY54" s="1048"/>
      <c r="JEZ54" s="1048"/>
      <c r="JFA54" s="1048"/>
      <c r="JFB54" s="1048"/>
      <c r="JFC54" s="1048"/>
      <c r="JFD54" s="1048"/>
      <c r="JFE54" s="1048"/>
      <c r="JFF54" s="1048"/>
      <c r="JFG54" s="1048"/>
      <c r="JFH54" s="1048"/>
      <c r="JFI54" s="1048"/>
      <c r="JFJ54" s="1048"/>
      <c r="JFK54" s="1048"/>
      <c r="JFL54" s="1048"/>
      <c r="JFM54" s="1048"/>
      <c r="JFN54" s="1048"/>
      <c r="JFO54" s="1048"/>
      <c r="JFP54" s="1048"/>
      <c r="JFQ54" s="1048"/>
      <c r="JFR54" s="1048"/>
      <c r="JFS54" s="1048"/>
      <c r="JFT54" s="1048"/>
      <c r="JFU54" s="1048"/>
      <c r="JFV54" s="1048"/>
      <c r="JFW54" s="1048"/>
      <c r="JFX54" s="1048"/>
      <c r="JFY54" s="1048"/>
      <c r="JFZ54" s="1048"/>
      <c r="JGA54" s="1048"/>
      <c r="JGB54" s="1048"/>
      <c r="JGC54" s="1048"/>
      <c r="JGD54" s="1048"/>
      <c r="JGE54" s="1048"/>
      <c r="JGF54" s="1048"/>
      <c r="JGG54" s="1048"/>
      <c r="JGH54" s="1048"/>
      <c r="JGI54" s="1048"/>
      <c r="JGJ54" s="1048"/>
      <c r="JGK54" s="1048"/>
      <c r="JGL54" s="1048"/>
      <c r="JGM54" s="1048"/>
      <c r="JGN54" s="1048"/>
      <c r="JGO54" s="1048"/>
      <c r="JGP54" s="1048"/>
      <c r="JGQ54" s="1048"/>
      <c r="JGR54" s="1048"/>
      <c r="JGS54" s="1048"/>
      <c r="JGT54" s="1048"/>
      <c r="JGU54" s="1048"/>
      <c r="JGV54" s="1048"/>
      <c r="JGW54" s="1048"/>
      <c r="JGX54" s="1048"/>
      <c r="JGY54" s="1048"/>
      <c r="JGZ54" s="1048"/>
      <c r="JHA54" s="1048"/>
      <c r="JHB54" s="1048"/>
      <c r="JHC54" s="1048"/>
      <c r="JHD54" s="1048"/>
      <c r="JHE54" s="1048"/>
      <c r="JHF54" s="1048"/>
      <c r="JHG54" s="1048"/>
      <c r="JHH54" s="1048"/>
      <c r="JHI54" s="1048"/>
      <c r="JHJ54" s="1048"/>
      <c r="JHK54" s="1048"/>
      <c r="JHL54" s="1048"/>
      <c r="JHM54" s="1048"/>
      <c r="JHN54" s="1048"/>
      <c r="JHO54" s="1048"/>
      <c r="JHP54" s="1048"/>
      <c r="JHQ54" s="1048"/>
      <c r="JHR54" s="1048"/>
      <c r="JHS54" s="1048"/>
      <c r="JHT54" s="1048"/>
      <c r="JHU54" s="1048"/>
      <c r="JHV54" s="1048"/>
      <c r="JHW54" s="1048"/>
      <c r="JHX54" s="1048"/>
      <c r="JHY54" s="1048"/>
      <c r="JHZ54" s="1048"/>
      <c r="JIA54" s="1048"/>
      <c r="JIB54" s="1048"/>
      <c r="JIC54" s="1048"/>
      <c r="JID54" s="1048"/>
      <c r="JIE54" s="1048"/>
      <c r="JIF54" s="1048"/>
      <c r="JIG54" s="1048"/>
      <c r="JIH54" s="1048"/>
      <c r="JII54" s="1048"/>
      <c r="JIJ54" s="1048"/>
      <c r="JIK54" s="1048"/>
      <c r="JIL54" s="1048"/>
      <c r="JIM54" s="1048"/>
      <c r="JIN54" s="1048"/>
      <c r="JIO54" s="1048"/>
      <c r="JIP54" s="1048"/>
      <c r="JIQ54" s="1048"/>
      <c r="JIR54" s="1048"/>
      <c r="JIS54" s="1048"/>
      <c r="JIT54" s="1048"/>
      <c r="JIU54" s="1048"/>
      <c r="JIV54" s="1048"/>
      <c r="JIW54" s="1048"/>
      <c r="JIX54" s="1048"/>
      <c r="JIY54" s="1048"/>
      <c r="JIZ54" s="1048"/>
      <c r="JJA54" s="1048"/>
      <c r="JJB54" s="1048"/>
      <c r="JJC54" s="1048"/>
      <c r="JJD54" s="1048"/>
      <c r="JJE54" s="1048"/>
      <c r="JJF54" s="1048"/>
      <c r="JJG54" s="1048"/>
      <c r="JJH54" s="1048"/>
      <c r="JJI54" s="1048"/>
      <c r="JJJ54" s="1048"/>
      <c r="JJK54" s="1048"/>
      <c r="JJL54" s="1048"/>
      <c r="JJM54" s="1048"/>
      <c r="JJN54" s="1048"/>
      <c r="JJO54" s="1048"/>
      <c r="JJP54" s="1048"/>
      <c r="JJQ54" s="1048"/>
      <c r="JJR54" s="1048"/>
      <c r="JJS54" s="1048"/>
      <c r="JJT54" s="1048"/>
      <c r="JJU54" s="1048"/>
      <c r="JJV54" s="1048"/>
      <c r="JJW54" s="1048"/>
      <c r="JJX54" s="1048"/>
      <c r="JJY54" s="1048"/>
      <c r="JJZ54" s="1048"/>
      <c r="JKA54" s="1048"/>
      <c r="JKB54" s="1048"/>
      <c r="JKC54" s="1048"/>
      <c r="JKD54" s="1048"/>
      <c r="JKE54" s="1048"/>
      <c r="JKF54" s="1048"/>
      <c r="JKG54" s="1048"/>
      <c r="JKH54" s="1048"/>
      <c r="JKI54" s="1048"/>
      <c r="JKJ54" s="1048"/>
      <c r="JKK54" s="1048"/>
      <c r="JKL54" s="1048"/>
      <c r="JKM54" s="1048"/>
      <c r="JKN54" s="1048"/>
      <c r="JKO54" s="1048"/>
      <c r="JKP54" s="1048"/>
      <c r="JKQ54" s="1048"/>
      <c r="JKR54" s="1048"/>
      <c r="JKS54" s="1048"/>
      <c r="JKT54" s="1048"/>
      <c r="JKU54" s="1048"/>
      <c r="JKV54" s="1048"/>
      <c r="JKW54" s="1048"/>
      <c r="JKX54" s="1048"/>
      <c r="JKY54" s="1048"/>
      <c r="JKZ54" s="1048"/>
      <c r="JLA54" s="1048"/>
      <c r="JLB54" s="1048"/>
      <c r="JLC54" s="1048"/>
      <c r="JLD54" s="1048"/>
      <c r="JLE54" s="1048"/>
      <c r="JLF54" s="1048"/>
      <c r="JLG54" s="1048"/>
      <c r="JLH54" s="1048"/>
      <c r="JLI54" s="1048"/>
      <c r="JLJ54" s="1048"/>
      <c r="JLK54" s="1048"/>
      <c r="JLL54" s="1048"/>
      <c r="JLM54" s="1048"/>
      <c r="JLN54" s="1048"/>
      <c r="JLO54" s="1048"/>
      <c r="JLP54" s="1048"/>
      <c r="JLQ54" s="1048"/>
      <c r="JLR54" s="1048"/>
      <c r="JLS54" s="1048"/>
      <c r="JLT54" s="1048"/>
      <c r="JLU54" s="1048"/>
      <c r="JLV54" s="1048"/>
      <c r="JLW54" s="1048"/>
      <c r="JLX54" s="1048"/>
      <c r="JLY54" s="1048"/>
      <c r="JLZ54" s="1048"/>
      <c r="JMA54" s="1048"/>
      <c r="JMB54" s="1048"/>
      <c r="JMC54" s="1048"/>
      <c r="JMD54" s="1048"/>
      <c r="JME54" s="1048"/>
      <c r="JMF54" s="1048"/>
      <c r="JMG54" s="1048"/>
      <c r="JMH54" s="1048"/>
      <c r="JMI54" s="1048"/>
      <c r="JMJ54" s="1048"/>
      <c r="JMK54" s="1048"/>
      <c r="JML54" s="1048"/>
      <c r="JMM54" s="1048"/>
      <c r="JMN54" s="1048"/>
      <c r="JMO54" s="1048"/>
      <c r="JMP54" s="1048"/>
      <c r="JMQ54" s="1048"/>
      <c r="JMR54" s="1048"/>
      <c r="JMS54" s="1048"/>
      <c r="JMT54" s="1048"/>
      <c r="JMU54" s="1048"/>
      <c r="JMV54" s="1048"/>
      <c r="JMW54" s="1048"/>
      <c r="JMX54" s="1048"/>
      <c r="JMY54" s="1048"/>
      <c r="JMZ54" s="1048"/>
      <c r="JNA54" s="1048"/>
      <c r="JNB54" s="1048"/>
      <c r="JNC54" s="1048"/>
      <c r="JND54" s="1048"/>
      <c r="JNE54" s="1048"/>
      <c r="JNF54" s="1048"/>
      <c r="JNG54" s="1048"/>
      <c r="JNH54" s="1048"/>
      <c r="JNI54" s="1048"/>
      <c r="JNJ54" s="1048"/>
      <c r="JNK54" s="1048"/>
      <c r="JNL54" s="1048"/>
      <c r="JNM54" s="1048"/>
      <c r="JNN54" s="1048"/>
      <c r="JNO54" s="1048"/>
      <c r="JNP54" s="1048"/>
      <c r="JNQ54" s="1048"/>
      <c r="JNR54" s="1048"/>
      <c r="JNS54" s="1048"/>
      <c r="JNT54" s="1048"/>
      <c r="JNU54" s="1048"/>
      <c r="JNV54" s="1048"/>
      <c r="JNW54" s="1048"/>
      <c r="JNX54" s="1048"/>
      <c r="JNY54" s="1048"/>
      <c r="JNZ54" s="1048"/>
      <c r="JOA54" s="1048"/>
      <c r="JOB54" s="1048"/>
      <c r="JOC54" s="1048"/>
      <c r="JOD54" s="1048"/>
      <c r="JOE54" s="1048"/>
      <c r="JOF54" s="1048"/>
      <c r="JOG54" s="1048"/>
      <c r="JOH54" s="1048"/>
      <c r="JOI54" s="1048"/>
      <c r="JOJ54" s="1048"/>
      <c r="JOK54" s="1048"/>
      <c r="JOL54" s="1048"/>
      <c r="JOM54" s="1048"/>
      <c r="JON54" s="1048"/>
      <c r="JOO54" s="1048"/>
      <c r="JOP54" s="1048"/>
      <c r="JOQ54" s="1048"/>
      <c r="JOR54" s="1048"/>
      <c r="JOS54" s="1048"/>
      <c r="JOT54" s="1048"/>
      <c r="JOU54" s="1048"/>
      <c r="JOV54" s="1048"/>
      <c r="JOW54" s="1048"/>
      <c r="JOX54" s="1048"/>
      <c r="JOY54" s="1048"/>
      <c r="JOZ54" s="1048"/>
      <c r="JPA54" s="1048"/>
      <c r="JPB54" s="1048"/>
      <c r="JPC54" s="1048"/>
      <c r="JPD54" s="1048"/>
      <c r="JPE54" s="1048"/>
      <c r="JPF54" s="1048"/>
      <c r="JPG54" s="1048"/>
      <c r="JPH54" s="1048"/>
      <c r="JPI54" s="1048"/>
      <c r="JPJ54" s="1048"/>
      <c r="JPK54" s="1048"/>
      <c r="JPL54" s="1048"/>
      <c r="JPM54" s="1048"/>
      <c r="JPN54" s="1048"/>
      <c r="JPO54" s="1048"/>
      <c r="JPP54" s="1048"/>
      <c r="JPQ54" s="1048"/>
      <c r="JPR54" s="1048"/>
      <c r="JPS54" s="1048"/>
      <c r="JPT54" s="1048"/>
      <c r="JPU54" s="1048"/>
      <c r="JPV54" s="1048"/>
      <c r="JPW54" s="1048"/>
      <c r="JPX54" s="1048"/>
      <c r="JPY54" s="1048"/>
      <c r="JPZ54" s="1048"/>
      <c r="JQA54" s="1048"/>
      <c r="JQB54" s="1048"/>
      <c r="JQC54" s="1048"/>
      <c r="JQD54" s="1048"/>
      <c r="JQE54" s="1048"/>
      <c r="JQF54" s="1048"/>
      <c r="JQG54" s="1048"/>
      <c r="JQH54" s="1048"/>
      <c r="JQI54" s="1048"/>
      <c r="JQJ54" s="1048"/>
      <c r="JQK54" s="1048"/>
      <c r="JQL54" s="1048"/>
      <c r="JQM54" s="1048"/>
      <c r="JQN54" s="1048"/>
      <c r="JQO54" s="1048"/>
      <c r="JQP54" s="1048"/>
      <c r="JQQ54" s="1048"/>
      <c r="JQR54" s="1048"/>
      <c r="JQS54" s="1048"/>
      <c r="JQT54" s="1048"/>
      <c r="JQU54" s="1048"/>
      <c r="JQV54" s="1048"/>
      <c r="JQW54" s="1048"/>
      <c r="JQX54" s="1048"/>
      <c r="JQY54" s="1048"/>
      <c r="JQZ54" s="1048"/>
      <c r="JRA54" s="1048"/>
      <c r="JRB54" s="1048"/>
      <c r="JRC54" s="1048"/>
      <c r="JRD54" s="1048"/>
      <c r="JRE54" s="1048"/>
      <c r="JRF54" s="1048"/>
      <c r="JRG54" s="1048"/>
      <c r="JRH54" s="1048"/>
      <c r="JRI54" s="1048"/>
      <c r="JRJ54" s="1048"/>
      <c r="JRK54" s="1048"/>
      <c r="JRL54" s="1048"/>
      <c r="JRM54" s="1048"/>
      <c r="JRN54" s="1048"/>
      <c r="JRO54" s="1048"/>
      <c r="JRP54" s="1048"/>
      <c r="JRQ54" s="1048"/>
      <c r="JRR54" s="1048"/>
      <c r="JRS54" s="1048"/>
      <c r="JRT54" s="1048"/>
      <c r="JRU54" s="1048"/>
      <c r="JRV54" s="1048"/>
      <c r="JRW54" s="1048"/>
      <c r="JRX54" s="1048"/>
      <c r="JRY54" s="1048"/>
      <c r="JRZ54" s="1048"/>
      <c r="JSA54" s="1048"/>
      <c r="JSB54" s="1048"/>
      <c r="JSC54" s="1048"/>
      <c r="JSD54" s="1048"/>
      <c r="JSE54" s="1048"/>
      <c r="JSF54" s="1048"/>
      <c r="JSG54" s="1048"/>
      <c r="JSH54" s="1048"/>
      <c r="JSI54" s="1048"/>
      <c r="JSJ54" s="1048"/>
      <c r="JSK54" s="1048"/>
      <c r="JSL54" s="1048"/>
      <c r="JSM54" s="1048"/>
      <c r="JSN54" s="1048"/>
      <c r="JSO54" s="1048"/>
      <c r="JSP54" s="1048"/>
      <c r="JSQ54" s="1048"/>
      <c r="JSR54" s="1048"/>
      <c r="JSS54" s="1048"/>
      <c r="JST54" s="1048"/>
      <c r="JSU54" s="1048"/>
      <c r="JSV54" s="1048"/>
      <c r="JSW54" s="1048"/>
      <c r="JSX54" s="1048"/>
      <c r="JSY54" s="1048"/>
      <c r="JSZ54" s="1048"/>
      <c r="JTA54" s="1048"/>
      <c r="JTB54" s="1048"/>
      <c r="JTC54" s="1048"/>
      <c r="JTD54" s="1048"/>
      <c r="JTE54" s="1048"/>
      <c r="JTF54" s="1048"/>
      <c r="JTG54" s="1048"/>
      <c r="JTH54" s="1048"/>
      <c r="JTI54" s="1048"/>
      <c r="JTJ54" s="1048"/>
      <c r="JTK54" s="1048"/>
      <c r="JTL54" s="1048"/>
      <c r="JTM54" s="1048"/>
      <c r="JTN54" s="1048"/>
      <c r="JTO54" s="1048"/>
      <c r="JTP54" s="1048"/>
      <c r="JTQ54" s="1048"/>
      <c r="JTR54" s="1048"/>
      <c r="JTS54" s="1048"/>
      <c r="JTT54" s="1048"/>
      <c r="JTU54" s="1048"/>
      <c r="JTV54" s="1048"/>
      <c r="JTW54" s="1048"/>
      <c r="JTX54" s="1048"/>
      <c r="JTY54" s="1048"/>
      <c r="JTZ54" s="1048"/>
      <c r="JUA54" s="1048"/>
      <c r="JUB54" s="1048"/>
      <c r="JUC54" s="1048"/>
      <c r="JUD54" s="1048"/>
      <c r="JUE54" s="1048"/>
      <c r="JUF54" s="1048"/>
      <c r="JUG54" s="1048"/>
      <c r="JUH54" s="1048"/>
      <c r="JUI54" s="1048"/>
      <c r="JUJ54" s="1048"/>
      <c r="JUK54" s="1048"/>
      <c r="JUL54" s="1048"/>
      <c r="JUM54" s="1048"/>
      <c r="JUN54" s="1048"/>
      <c r="JUO54" s="1048"/>
      <c r="JUP54" s="1048"/>
      <c r="JUQ54" s="1048"/>
      <c r="JUR54" s="1048"/>
      <c r="JUS54" s="1048"/>
      <c r="JUT54" s="1048"/>
      <c r="JUU54" s="1048"/>
      <c r="JUV54" s="1048"/>
      <c r="JUW54" s="1048"/>
      <c r="JUX54" s="1048"/>
      <c r="JUY54" s="1048"/>
      <c r="JUZ54" s="1048"/>
      <c r="JVA54" s="1048"/>
      <c r="JVB54" s="1048"/>
      <c r="JVC54" s="1048"/>
      <c r="JVD54" s="1048"/>
      <c r="JVE54" s="1048"/>
      <c r="JVF54" s="1048"/>
      <c r="JVG54" s="1048"/>
      <c r="JVH54" s="1048"/>
      <c r="JVI54" s="1048"/>
      <c r="JVJ54" s="1048"/>
      <c r="JVK54" s="1048"/>
      <c r="JVL54" s="1048"/>
      <c r="JVM54" s="1048"/>
      <c r="JVN54" s="1048"/>
      <c r="JVO54" s="1048"/>
      <c r="JVP54" s="1048"/>
      <c r="JVQ54" s="1048"/>
      <c r="JVR54" s="1048"/>
      <c r="JVS54" s="1048"/>
      <c r="JVT54" s="1048"/>
      <c r="JVU54" s="1048"/>
      <c r="JVV54" s="1048"/>
      <c r="JVW54" s="1048"/>
      <c r="JVX54" s="1048"/>
      <c r="JVY54" s="1048"/>
      <c r="JVZ54" s="1048"/>
      <c r="JWA54" s="1048"/>
      <c r="JWB54" s="1048"/>
      <c r="JWC54" s="1048"/>
      <c r="JWD54" s="1048"/>
      <c r="JWE54" s="1048"/>
      <c r="JWF54" s="1048"/>
      <c r="JWG54" s="1048"/>
      <c r="JWH54" s="1048"/>
      <c r="JWI54" s="1048"/>
      <c r="JWJ54" s="1048"/>
      <c r="JWK54" s="1048"/>
      <c r="JWL54" s="1048"/>
      <c r="JWM54" s="1048"/>
      <c r="JWN54" s="1048"/>
      <c r="JWO54" s="1048"/>
      <c r="JWP54" s="1048"/>
      <c r="JWQ54" s="1048"/>
      <c r="JWR54" s="1048"/>
      <c r="JWS54" s="1048"/>
      <c r="JWT54" s="1048"/>
      <c r="JWU54" s="1048"/>
      <c r="JWV54" s="1048"/>
      <c r="JWW54" s="1048"/>
      <c r="JWX54" s="1048"/>
      <c r="JWY54" s="1048"/>
      <c r="JWZ54" s="1048"/>
      <c r="JXA54" s="1048"/>
      <c r="JXB54" s="1048"/>
      <c r="JXC54" s="1048"/>
      <c r="JXD54" s="1048"/>
      <c r="JXE54" s="1048"/>
      <c r="JXF54" s="1048"/>
      <c r="JXG54" s="1048"/>
      <c r="JXH54" s="1048"/>
      <c r="JXI54" s="1048"/>
      <c r="JXJ54" s="1048"/>
      <c r="JXK54" s="1048"/>
      <c r="JXL54" s="1048"/>
      <c r="JXM54" s="1048"/>
      <c r="JXN54" s="1048"/>
      <c r="JXO54" s="1048"/>
      <c r="JXP54" s="1048"/>
      <c r="JXQ54" s="1048"/>
      <c r="JXR54" s="1048"/>
      <c r="JXS54" s="1048"/>
      <c r="JXT54" s="1048"/>
      <c r="JXU54" s="1048"/>
      <c r="JXV54" s="1048"/>
      <c r="JXW54" s="1048"/>
      <c r="JXX54" s="1048"/>
      <c r="JXY54" s="1048"/>
      <c r="JXZ54" s="1048"/>
      <c r="JYA54" s="1048"/>
      <c r="JYB54" s="1048"/>
      <c r="JYC54" s="1048"/>
      <c r="JYD54" s="1048"/>
      <c r="JYE54" s="1048"/>
      <c r="JYF54" s="1048"/>
      <c r="JYG54" s="1048"/>
      <c r="JYH54" s="1048"/>
      <c r="JYI54" s="1048"/>
      <c r="JYJ54" s="1048"/>
      <c r="JYK54" s="1048"/>
      <c r="JYL54" s="1048"/>
      <c r="JYM54" s="1048"/>
      <c r="JYN54" s="1048"/>
      <c r="JYO54" s="1048"/>
      <c r="JYP54" s="1048"/>
      <c r="JYQ54" s="1048"/>
      <c r="JYR54" s="1048"/>
      <c r="JYS54" s="1048"/>
      <c r="JYT54" s="1048"/>
      <c r="JYU54" s="1048"/>
      <c r="JYV54" s="1048"/>
      <c r="JYW54" s="1048"/>
      <c r="JYX54" s="1048"/>
      <c r="JYY54" s="1048"/>
      <c r="JYZ54" s="1048"/>
      <c r="JZA54" s="1048"/>
      <c r="JZB54" s="1048"/>
      <c r="JZC54" s="1048"/>
      <c r="JZD54" s="1048"/>
      <c r="JZE54" s="1048"/>
      <c r="JZF54" s="1048"/>
      <c r="JZG54" s="1048"/>
      <c r="JZH54" s="1048"/>
      <c r="JZI54" s="1048"/>
      <c r="JZJ54" s="1048"/>
      <c r="JZK54" s="1048"/>
      <c r="JZL54" s="1048"/>
      <c r="JZM54" s="1048"/>
      <c r="JZN54" s="1048"/>
      <c r="JZO54" s="1048"/>
      <c r="JZP54" s="1048"/>
      <c r="JZQ54" s="1048"/>
      <c r="JZR54" s="1048"/>
      <c r="JZS54" s="1048"/>
      <c r="JZT54" s="1048"/>
      <c r="JZU54" s="1048"/>
      <c r="JZV54" s="1048"/>
      <c r="JZW54" s="1048"/>
      <c r="JZX54" s="1048"/>
      <c r="JZY54" s="1048"/>
      <c r="JZZ54" s="1048"/>
      <c r="KAA54" s="1048"/>
      <c r="KAB54" s="1048"/>
      <c r="KAC54" s="1048"/>
      <c r="KAD54" s="1048"/>
      <c r="KAE54" s="1048"/>
      <c r="KAF54" s="1048"/>
      <c r="KAG54" s="1048"/>
      <c r="KAH54" s="1048"/>
      <c r="KAI54" s="1048"/>
      <c r="KAJ54" s="1048"/>
      <c r="KAK54" s="1048"/>
      <c r="KAL54" s="1048"/>
      <c r="KAM54" s="1048"/>
      <c r="KAN54" s="1048"/>
      <c r="KAO54" s="1048"/>
      <c r="KAP54" s="1048"/>
      <c r="KAQ54" s="1048"/>
      <c r="KAR54" s="1048"/>
      <c r="KAS54" s="1048"/>
      <c r="KAT54" s="1048"/>
      <c r="KAU54" s="1048"/>
      <c r="KAV54" s="1048"/>
      <c r="KAW54" s="1048"/>
      <c r="KAX54" s="1048"/>
      <c r="KAY54" s="1048"/>
      <c r="KAZ54" s="1048"/>
      <c r="KBA54" s="1048"/>
      <c r="KBB54" s="1048"/>
      <c r="KBC54" s="1048"/>
      <c r="KBD54" s="1048"/>
      <c r="KBE54" s="1048"/>
      <c r="KBF54" s="1048"/>
      <c r="KBG54" s="1048"/>
      <c r="KBH54" s="1048"/>
      <c r="KBI54" s="1048"/>
      <c r="KBJ54" s="1048"/>
      <c r="KBK54" s="1048"/>
      <c r="KBL54" s="1048"/>
      <c r="KBM54" s="1048"/>
      <c r="KBN54" s="1048"/>
      <c r="KBO54" s="1048"/>
      <c r="KBP54" s="1048"/>
      <c r="KBQ54" s="1048"/>
      <c r="KBR54" s="1048"/>
      <c r="KBS54" s="1048"/>
      <c r="KBT54" s="1048"/>
      <c r="KBU54" s="1048"/>
      <c r="KBV54" s="1048"/>
      <c r="KBW54" s="1048"/>
      <c r="KBX54" s="1048"/>
      <c r="KBY54" s="1048"/>
      <c r="KBZ54" s="1048"/>
      <c r="KCA54" s="1048"/>
      <c r="KCB54" s="1048"/>
      <c r="KCC54" s="1048"/>
      <c r="KCD54" s="1048"/>
      <c r="KCE54" s="1048"/>
      <c r="KCF54" s="1048"/>
      <c r="KCG54" s="1048"/>
      <c r="KCH54" s="1048"/>
      <c r="KCI54" s="1048"/>
      <c r="KCJ54" s="1048"/>
      <c r="KCK54" s="1048"/>
      <c r="KCL54" s="1048"/>
      <c r="KCM54" s="1048"/>
      <c r="KCN54" s="1048"/>
      <c r="KCO54" s="1048"/>
      <c r="KCP54" s="1048"/>
      <c r="KCQ54" s="1048"/>
      <c r="KCR54" s="1048"/>
      <c r="KCS54" s="1048"/>
      <c r="KCT54" s="1048"/>
      <c r="KCU54" s="1048"/>
      <c r="KCV54" s="1048"/>
      <c r="KCW54" s="1048"/>
      <c r="KCX54" s="1048"/>
      <c r="KCY54" s="1048"/>
      <c r="KCZ54" s="1048"/>
      <c r="KDA54" s="1048"/>
      <c r="KDB54" s="1048"/>
      <c r="KDC54" s="1048"/>
      <c r="KDD54" s="1048"/>
      <c r="KDE54" s="1048"/>
      <c r="KDF54" s="1048"/>
      <c r="KDG54" s="1048"/>
      <c r="KDH54" s="1048"/>
      <c r="KDI54" s="1048"/>
      <c r="KDJ54" s="1048"/>
      <c r="KDK54" s="1048"/>
      <c r="KDL54" s="1048"/>
      <c r="KDM54" s="1048"/>
      <c r="KDN54" s="1048"/>
      <c r="KDO54" s="1048"/>
      <c r="KDP54" s="1048"/>
      <c r="KDQ54" s="1048"/>
      <c r="KDR54" s="1048"/>
      <c r="KDS54" s="1048"/>
      <c r="KDT54" s="1048"/>
      <c r="KDU54" s="1048"/>
      <c r="KDV54" s="1048"/>
      <c r="KDW54" s="1048"/>
      <c r="KDX54" s="1048"/>
      <c r="KDY54" s="1048"/>
      <c r="KDZ54" s="1048"/>
      <c r="KEA54" s="1048"/>
      <c r="KEB54" s="1048"/>
      <c r="KEC54" s="1048"/>
      <c r="KED54" s="1048"/>
      <c r="KEE54" s="1048"/>
      <c r="KEF54" s="1048"/>
      <c r="KEG54" s="1048"/>
      <c r="KEH54" s="1048"/>
      <c r="KEI54" s="1048"/>
      <c r="KEJ54" s="1048"/>
      <c r="KEK54" s="1048"/>
      <c r="KEL54" s="1048"/>
      <c r="KEM54" s="1048"/>
      <c r="KEN54" s="1048"/>
      <c r="KEO54" s="1048"/>
      <c r="KEP54" s="1048"/>
      <c r="KEQ54" s="1048"/>
      <c r="KER54" s="1048"/>
      <c r="KES54" s="1048"/>
      <c r="KET54" s="1048"/>
      <c r="KEU54" s="1048"/>
      <c r="KEV54" s="1048"/>
      <c r="KEW54" s="1048"/>
      <c r="KEX54" s="1048"/>
      <c r="KEY54" s="1048"/>
      <c r="KEZ54" s="1048"/>
      <c r="KFA54" s="1048"/>
      <c r="KFB54" s="1048"/>
      <c r="KFC54" s="1048"/>
      <c r="KFD54" s="1048"/>
      <c r="KFE54" s="1048"/>
      <c r="KFF54" s="1048"/>
      <c r="KFG54" s="1048"/>
      <c r="KFH54" s="1048"/>
      <c r="KFI54" s="1048"/>
      <c r="KFJ54" s="1048"/>
      <c r="KFK54" s="1048"/>
      <c r="KFL54" s="1048"/>
      <c r="KFM54" s="1048"/>
      <c r="KFN54" s="1048"/>
      <c r="KFO54" s="1048"/>
      <c r="KFP54" s="1048"/>
      <c r="KFQ54" s="1048"/>
      <c r="KFR54" s="1048"/>
      <c r="KFS54" s="1048"/>
      <c r="KFT54" s="1048"/>
      <c r="KFU54" s="1048"/>
      <c r="KFV54" s="1048"/>
      <c r="KFW54" s="1048"/>
      <c r="KFX54" s="1048"/>
      <c r="KFY54" s="1048"/>
      <c r="KFZ54" s="1048"/>
      <c r="KGA54" s="1048"/>
      <c r="KGB54" s="1048"/>
      <c r="KGC54" s="1048"/>
      <c r="KGD54" s="1048"/>
      <c r="KGE54" s="1048"/>
      <c r="KGF54" s="1048"/>
      <c r="KGG54" s="1048"/>
      <c r="KGH54" s="1048"/>
      <c r="KGI54" s="1048"/>
      <c r="KGJ54" s="1048"/>
      <c r="KGK54" s="1048"/>
      <c r="KGL54" s="1048"/>
      <c r="KGM54" s="1048"/>
      <c r="KGN54" s="1048"/>
      <c r="KGO54" s="1048"/>
      <c r="KGP54" s="1048"/>
      <c r="KGQ54" s="1048"/>
      <c r="KGR54" s="1048"/>
      <c r="KGS54" s="1048"/>
      <c r="KGT54" s="1048"/>
      <c r="KGU54" s="1048"/>
      <c r="KGV54" s="1048"/>
      <c r="KGW54" s="1048"/>
      <c r="KGX54" s="1048"/>
      <c r="KGY54" s="1048"/>
      <c r="KGZ54" s="1048"/>
      <c r="KHA54" s="1048"/>
      <c r="KHB54" s="1048"/>
      <c r="KHC54" s="1048"/>
      <c r="KHD54" s="1048"/>
      <c r="KHE54" s="1048"/>
      <c r="KHF54" s="1048"/>
      <c r="KHG54" s="1048"/>
      <c r="KHH54" s="1048"/>
      <c r="KHI54" s="1048"/>
      <c r="KHJ54" s="1048"/>
      <c r="KHK54" s="1048"/>
      <c r="KHL54" s="1048"/>
      <c r="KHM54" s="1048"/>
      <c r="KHN54" s="1048"/>
      <c r="KHO54" s="1048"/>
      <c r="KHP54" s="1048"/>
      <c r="KHQ54" s="1048"/>
      <c r="KHR54" s="1048"/>
      <c r="KHS54" s="1048"/>
      <c r="KHT54" s="1048"/>
      <c r="KHU54" s="1048"/>
      <c r="KHV54" s="1048"/>
      <c r="KHW54" s="1048"/>
      <c r="KHX54" s="1048"/>
      <c r="KHY54" s="1048"/>
      <c r="KHZ54" s="1048"/>
      <c r="KIA54" s="1048"/>
      <c r="KIB54" s="1048"/>
      <c r="KIC54" s="1048"/>
      <c r="KID54" s="1048"/>
      <c r="KIE54" s="1048"/>
      <c r="KIF54" s="1048"/>
      <c r="KIG54" s="1048"/>
      <c r="KIH54" s="1048"/>
      <c r="KII54" s="1048"/>
      <c r="KIJ54" s="1048"/>
      <c r="KIK54" s="1048"/>
      <c r="KIL54" s="1048"/>
      <c r="KIM54" s="1048"/>
      <c r="KIN54" s="1048"/>
      <c r="KIO54" s="1048"/>
      <c r="KIP54" s="1048"/>
      <c r="KIQ54" s="1048"/>
      <c r="KIR54" s="1048"/>
      <c r="KIS54" s="1048"/>
      <c r="KIT54" s="1048"/>
      <c r="KIU54" s="1048"/>
      <c r="KIV54" s="1048"/>
      <c r="KIW54" s="1048"/>
      <c r="KIX54" s="1048"/>
      <c r="KIY54" s="1048"/>
      <c r="KIZ54" s="1048"/>
      <c r="KJA54" s="1048"/>
      <c r="KJB54" s="1048"/>
      <c r="KJC54" s="1048"/>
      <c r="KJD54" s="1048"/>
      <c r="KJE54" s="1048"/>
      <c r="KJF54" s="1048"/>
      <c r="KJG54" s="1048"/>
      <c r="KJH54" s="1048"/>
      <c r="KJI54" s="1048"/>
      <c r="KJJ54" s="1048"/>
      <c r="KJK54" s="1048"/>
      <c r="KJL54" s="1048"/>
      <c r="KJM54" s="1048"/>
      <c r="KJN54" s="1048"/>
      <c r="KJO54" s="1048"/>
      <c r="KJP54" s="1048"/>
      <c r="KJQ54" s="1048"/>
      <c r="KJR54" s="1048"/>
      <c r="KJS54" s="1048"/>
      <c r="KJT54" s="1048"/>
      <c r="KJU54" s="1048"/>
      <c r="KJV54" s="1048"/>
      <c r="KJW54" s="1048"/>
      <c r="KJX54" s="1048"/>
      <c r="KJY54" s="1048"/>
      <c r="KJZ54" s="1048"/>
      <c r="KKA54" s="1048"/>
      <c r="KKB54" s="1048"/>
      <c r="KKC54" s="1048"/>
      <c r="KKD54" s="1048"/>
      <c r="KKE54" s="1048"/>
      <c r="KKF54" s="1048"/>
      <c r="KKG54" s="1048"/>
      <c r="KKH54" s="1048"/>
      <c r="KKI54" s="1048"/>
      <c r="KKJ54" s="1048"/>
      <c r="KKK54" s="1048"/>
      <c r="KKL54" s="1048"/>
      <c r="KKM54" s="1048"/>
      <c r="KKN54" s="1048"/>
      <c r="KKO54" s="1048"/>
      <c r="KKP54" s="1048"/>
      <c r="KKQ54" s="1048"/>
      <c r="KKR54" s="1048"/>
      <c r="KKS54" s="1048"/>
      <c r="KKT54" s="1048"/>
      <c r="KKU54" s="1048"/>
      <c r="KKV54" s="1048"/>
      <c r="KKW54" s="1048"/>
      <c r="KKX54" s="1048"/>
      <c r="KKY54" s="1048"/>
      <c r="KKZ54" s="1048"/>
      <c r="KLA54" s="1048"/>
      <c r="KLB54" s="1048"/>
      <c r="KLC54" s="1048"/>
      <c r="KLD54" s="1048"/>
      <c r="KLE54" s="1048"/>
      <c r="KLF54" s="1048"/>
      <c r="KLG54" s="1048"/>
      <c r="KLH54" s="1048"/>
      <c r="KLI54" s="1048"/>
      <c r="KLJ54" s="1048"/>
      <c r="KLK54" s="1048"/>
      <c r="KLL54" s="1048"/>
      <c r="KLM54" s="1048"/>
      <c r="KLN54" s="1048"/>
      <c r="KLO54" s="1048"/>
      <c r="KLP54" s="1048"/>
      <c r="KLQ54" s="1048"/>
      <c r="KLR54" s="1048"/>
      <c r="KLS54" s="1048"/>
      <c r="KLT54" s="1048"/>
      <c r="KLU54" s="1048"/>
      <c r="KLV54" s="1048"/>
      <c r="KLW54" s="1048"/>
      <c r="KLX54" s="1048"/>
      <c r="KLY54" s="1048"/>
      <c r="KLZ54" s="1048"/>
      <c r="KMA54" s="1048"/>
      <c r="KMB54" s="1048"/>
      <c r="KMC54" s="1048"/>
      <c r="KMD54" s="1048"/>
      <c r="KME54" s="1048"/>
      <c r="KMF54" s="1048"/>
      <c r="KMG54" s="1048"/>
      <c r="KMH54" s="1048"/>
      <c r="KMI54" s="1048"/>
      <c r="KMJ54" s="1048"/>
      <c r="KMK54" s="1048"/>
      <c r="KML54" s="1048"/>
      <c r="KMM54" s="1048"/>
      <c r="KMN54" s="1048"/>
      <c r="KMO54" s="1048"/>
      <c r="KMP54" s="1048"/>
      <c r="KMQ54" s="1048"/>
      <c r="KMR54" s="1048"/>
      <c r="KMS54" s="1048"/>
      <c r="KMT54" s="1048"/>
      <c r="KMU54" s="1048"/>
      <c r="KMV54" s="1048"/>
      <c r="KMW54" s="1048"/>
      <c r="KMX54" s="1048"/>
      <c r="KMY54" s="1048"/>
      <c r="KMZ54" s="1048"/>
      <c r="KNA54" s="1048"/>
      <c r="KNB54" s="1048"/>
      <c r="KNC54" s="1048"/>
      <c r="KND54" s="1048"/>
      <c r="KNE54" s="1048"/>
      <c r="KNF54" s="1048"/>
      <c r="KNG54" s="1048"/>
      <c r="KNH54" s="1048"/>
      <c r="KNI54" s="1048"/>
      <c r="KNJ54" s="1048"/>
      <c r="KNK54" s="1048"/>
      <c r="KNL54" s="1048"/>
      <c r="KNM54" s="1048"/>
      <c r="KNN54" s="1048"/>
      <c r="KNO54" s="1048"/>
      <c r="KNP54" s="1048"/>
      <c r="KNQ54" s="1048"/>
      <c r="KNR54" s="1048"/>
      <c r="KNS54" s="1048"/>
      <c r="KNT54" s="1048"/>
      <c r="KNU54" s="1048"/>
      <c r="KNV54" s="1048"/>
      <c r="KNW54" s="1048"/>
      <c r="KNX54" s="1048"/>
      <c r="KNY54" s="1048"/>
      <c r="KNZ54" s="1048"/>
      <c r="KOA54" s="1048"/>
      <c r="KOB54" s="1048"/>
      <c r="KOC54" s="1048"/>
      <c r="KOD54" s="1048"/>
      <c r="KOE54" s="1048"/>
      <c r="KOF54" s="1048"/>
      <c r="KOG54" s="1048"/>
      <c r="KOH54" s="1048"/>
      <c r="KOI54" s="1048"/>
      <c r="KOJ54" s="1048"/>
      <c r="KOK54" s="1048"/>
      <c r="KOL54" s="1048"/>
      <c r="KOM54" s="1048"/>
      <c r="KON54" s="1048"/>
      <c r="KOO54" s="1048"/>
      <c r="KOP54" s="1048"/>
      <c r="KOQ54" s="1048"/>
      <c r="KOR54" s="1048"/>
      <c r="KOS54" s="1048"/>
      <c r="KOT54" s="1048"/>
      <c r="KOU54" s="1048"/>
      <c r="KOV54" s="1048"/>
      <c r="KOW54" s="1048"/>
      <c r="KOX54" s="1048"/>
      <c r="KOY54" s="1048"/>
      <c r="KOZ54" s="1048"/>
      <c r="KPA54" s="1048"/>
      <c r="KPB54" s="1048"/>
      <c r="KPC54" s="1048"/>
      <c r="KPD54" s="1048"/>
      <c r="KPE54" s="1048"/>
      <c r="KPF54" s="1048"/>
      <c r="KPG54" s="1048"/>
      <c r="KPH54" s="1048"/>
      <c r="KPI54" s="1048"/>
      <c r="KPJ54" s="1048"/>
      <c r="KPK54" s="1048"/>
      <c r="KPL54" s="1048"/>
      <c r="KPM54" s="1048"/>
      <c r="KPN54" s="1048"/>
      <c r="KPO54" s="1048"/>
      <c r="KPP54" s="1048"/>
      <c r="KPQ54" s="1048"/>
      <c r="KPR54" s="1048"/>
      <c r="KPS54" s="1048"/>
      <c r="KPT54" s="1048"/>
      <c r="KPU54" s="1048"/>
      <c r="KPV54" s="1048"/>
      <c r="KPW54" s="1048"/>
      <c r="KPX54" s="1048"/>
      <c r="KPY54" s="1048"/>
      <c r="KPZ54" s="1048"/>
      <c r="KQA54" s="1048"/>
      <c r="KQB54" s="1048"/>
      <c r="KQC54" s="1048"/>
      <c r="KQD54" s="1048"/>
      <c r="KQE54" s="1048"/>
      <c r="KQF54" s="1048"/>
      <c r="KQG54" s="1048"/>
      <c r="KQH54" s="1048"/>
      <c r="KQI54" s="1048"/>
      <c r="KQJ54" s="1048"/>
      <c r="KQK54" s="1048"/>
      <c r="KQL54" s="1048"/>
      <c r="KQM54" s="1048"/>
      <c r="KQN54" s="1048"/>
      <c r="KQO54" s="1048"/>
      <c r="KQP54" s="1048"/>
      <c r="KQQ54" s="1048"/>
      <c r="KQR54" s="1048"/>
      <c r="KQS54" s="1048"/>
      <c r="KQT54" s="1048"/>
      <c r="KQU54" s="1048"/>
      <c r="KQV54" s="1048"/>
      <c r="KQW54" s="1048"/>
      <c r="KQX54" s="1048"/>
      <c r="KQY54" s="1048"/>
      <c r="KQZ54" s="1048"/>
      <c r="KRA54" s="1048"/>
      <c r="KRB54" s="1048"/>
      <c r="KRC54" s="1048"/>
      <c r="KRD54" s="1048"/>
      <c r="KRE54" s="1048"/>
      <c r="KRF54" s="1048"/>
      <c r="KRG54" s="1048"/>
      <c r="KRH54" s="1048"/>
      <c r="KRI54" s="1048"/>
      <c r="KRJ54" s="1048"/>
      <c r="KRK54" s="1048"/>
      <c r="KRL54" s="1048"/>
      <c r="KRM54" s="1048"/>
      <c r="KRN54" s="1048"/>
      <c r="KRO54" s="1048"/>
      <c r="KRP54" s="1048"/>
      <c r="KRQ54" s="1048"/>
      <c r="KRR54" s="1048"/>
      <c r="KRS54" s="1048"/>
      <c r="KRT54" s="1048"/>
      <c r="KRU54" s="1048"/>
      <c r="KRV54" s="1048"/>
      <c r="KRW54" s="1048"/>
      <c r="KRX54" s="1048"/>
      <c r="KRY54" s="1048"/>
      <c r="KRZ54" s="1048"/>
      <c r="KSA54" s="1048"/>
      <c r="KSB54" s="1048"/>
      <c r="KSC54" s="1048"/>
      <c r="KSD54" s="1048"/>
      <c r="KSE54" s="1048"/>
      <c r="KSF54" s="1048"/>
      <c r="KSG54" s="1048"/>
      <c r="KSH54" s="1048"/>
      <c r="KSI54" s="1048"/>
      <c r="KSJ54" s="1048"/>
      <c r="KSK54" s="1048"/>
      <c r="KSL54" s="1048"/>
      <c r="KSM54" s="1048"/>
      <c r="KSN54" s="1048"/>
      <c r="KSO54" s="1048"/>
      <c r="KSP54" s="1048"/>
      <c r="KSQ54" s="1048"/>
      <c r="KSR54" s="1048"/>
      <c r="KSS54" s="1048"/>
      <c r="KST54" s="1048"/>
      <c r="KSU54" s="1048"/>
      <c r="KSV54" s="1048"/>
      <c r="KSW54" s="1048"/>
      <c r="KSX54" s="1048"/>
      <c r="KSY54" s="1048"/>
      <c r="KSZ54" s="1048"/>
      <c r="KTA54" s="1048"/>
      <c r="KTB54" s="1048"/>
      <c r="KTC54" s="1048"/>
      <c r="KTD54" s="1048"/>
      <c r="KTE54" s="1048"/>
      <c r="KTF54" s="1048"/>
      <c r="KTG54" s="1048"/>
      <c r="KTH54" s="1048"/>
      <c r="KTI54" s="1048"/>
      <c r="KTJ54" s="1048"/>
      <c r="KTK54" s="1048"/>
      <c r="KTL54" s="1048"/>
      <c r="KTM54" s="1048"/>
      <c r="KTN54" s="1048"/>
      <c r="KTO54" s="1048"/>
      <c r="KTP54" s="1048"/>
      <c r="KTQ54" s="1048"/>
      <c r="KTR54" s="1048"/>
      <c r="KTS54" s="1048"/>
      <c r="KTT54" s="1048"/>
      <c r="KTU54" s="1048"/>
      <c r="KTV54" s="1048"/>
      <c r="KTW54" s="1048"/>
      <c r="KTX54" s="1048"/>
      <c r="KTY54" s="1048"/>
      <c r="KTZ54" s="1048"/>
      <c r="KUA54" s="1048"/>
      <c r="KUB54" s="1048"/>
      <c r="KUC54" s="1048"/>
      <c r="KUD54" s="1048"/>
      <c r="KUE54" s="1048"/>
      <c r="KUF54" s="1048"/>
      <c r="KUG54" s="1048"/>
      <c r="KUH54" s="1048"/>
      <c r="KUI54" s="1048"/>
      <c r="KUJ54" s="1048"/>
      <c r="KUK54" s="1048"/>
      <c r="KUL54" s="1048"/>
      <c r="KUM54" s="1048"/>
      <c r="KUN54" s="1048"/>
      <c r="KUO54" s="1048"/>
      <c r="KUP54" s="1048"/>
      <c r="KUQ54" s="1048"/>
      <c r="KUR54" s="1048"/>
      <c r="KUS54" s="1048"/>
      <c r="KUT54" s="1048"/>
      <c r="KUU54" s="1048"/>
      <c r="KUV54" s="1048"/>
      <c r="KUW54" s="1048"/>
      <c r="KUX54" s="1048"/>
      <c r="KUY54" s="1048"/>
      <c r="KUZ54" s="1048"/>
      <c r="KVA54" s="1048"/>
      <c r="KVB54" s="1048"/>
      <c r="KVC54" s="1048"/>
      <c r="KVD54" s="1048"/>
      <c r="KVE54" s="1048"/>
      <c r="KVF54" s="1048"/>
      <c r="KVG54" s="1048"/>
      <c r="KVH54" s="1048"/>
      <c r="KVI54" s="1048"/>
      <c r="KVJ54" s="1048"/>
      <c r="KVK54" s="1048"/>
      <c r="KVL54" s="1048"/>
      <c r="KVM54" s="1048"/>
      <c r="KVN54" s="1048"/>
      <c r="KVO54" s="1048"/>
      <c r="KVP54" s="1048"/>
      <c r="KVQ54" s="1048"/>
      <c r="KVR54" s="1048"/>
      <c r="KVS54" s="1048"/>
      <c r="KVT54" s="1048"/>
      <c r="KVU54" s="1048"/>
      <c r="KVV54" s="1048"/>
      <c r="KVW54" s="1048"/>
      <c r="KVX54" s="1048"/>
      <c r="KVY54" s="1048"/>
      <c r="KVZ54" s="1048"/>
      <c r="KWA54" s="1048"/>
      <c r="KWB54" s="1048"/>
      <c r="KWC54" s="1048"/>
      <c r="KWD54" s="1048"/>
      <c r="KWE54" s="1048"/>
      <c r="KWF54" s="1048"/>
      <c r="KWG54" s="1048"/>
      <c r="KWH54" s="1048"/>
      <c r="KWI54" s="1048"/>
      <c r="KWJ54" s="1048"/>
      <c r="KWK54" s="1048"/>
      <c r="KWL54" s="1048"/>
      <c r="KWM54" s="1048"/>
      <c r="KWN54" s="1048"/>
      <c r="KWO54" s="1048"/>
      <c r="KWP54" s="1048"/>
      <c r="KWQ54" s="1048"/>
      <c r="KWR54" s="1048"/>
      <c r="KWS54" s="1048"/>
      <c r="KWT54" s="1048"/>
      <c r="KWU54" s="1048"/>
      <c r="KWV54" s="1048"/>
      <c r="KWW54" s="1048"/>
      <c r="KWX54" s="1048"/>
      <c r="KWY54" s="1048"/>
      <c r="KWZ54" s="1048"/>
      <c r="KXA54" s="1048"/>
      <c r="KXB54" s="1048"/>
      <c r="KXC54" s="1048"/>
      <c r="KXD54" s="1048"/>
      <c r="KXE54" s="1048"/>
      <c r="KXF54" s="1048"/>
      <c r="KXG54" s="1048"/>
      <c r="KXH54" s="1048"/>
      <c r="KXI54" s="1048"/>
      <c r="KXJ54" s="1048"/>
      <c r="KXK54" s="1048"/>
      <c r="KXL54" s="1048"/>
      <c r="KXM54" s="1048"/>
      <c r="KXN54" s="1048"/>
      <c r="KXO54" s="1048"/>
      <c r="KXP54" s="1048"/>
      <c r="KXQ54" s="1048"/>
      <c r="KXR54" s="1048"/>
      <c r="KXS54" s="1048"/>
      <c r="KXT54" s="1048"/>
      <c r="KXU54" s="1048"/>
      <c r="KXV54" s="1048"/>
      <c r="KXW54" s="1048"/>
      <c r="KXX54" s="1048"/>
      <c r="KXY54" s="1048"/>
      <c r="KXZ54" s="1048"/>
      <c r="KYA54" s="1048"/>
      <c r="KYB54" s="1048"/>
      <c r="KYC54" s="1048"/>
      <c r="KYD54" s="1048"/>
      <c r="KYE54" s="1048"/>
      <c r="KYF54" s="1048"/>
      <c r="KYG54" s="1048"/>
      <c r="KYH54" s="1048"/>
      <c r="KYI54" s="1048"/>
      <c r="KYJ54" s="1048"/>
      <c r="KYK54" s="1048"/>
      <c r="KYL54" s="1048"/>
      <c r="KYM54" s="1048"/>
      <c r="KYN54" s="1048"/>
      <c r="KYO54" s="1048"/>
      <c r="KYP54" s="1048"/>
      <c r="KYQ54" s="1048"/>
      <c r="KYR54" s="1048"/>
      <c r="KYS54" s="1048"/>
      <c r="KYT54" s="1048"/>
      <c r="KYU54" s="1048"/>
      <c r="KYV54" s="1048"/>
      <c r="KYW54" s="1048"/>
      <c r="KYX54" s="1048"/>
      <c r="KYY54" s="1048"/>
      <c r="KYZ54" s="1048"/>
      <c r="KZA54" s="1048"/>
      <c r="KZB54" s="1048"/>
      <c r="KZC54" s="1048"/>
      <c r="KZD54" s="1048"/>
      <c r="KZE54" s="1048"/>
      <c r="KZF54" s="1048"/>
      <c r="KZG54" s="1048"/>
      <c r="KZH54" s="1048"/>
      <c r="KZI54" s="1048"/>
      <c r="KZJ54" s="1048"/>
      <c r="KZK54" s="1048"/>
      <c r="KZL54" s="1048"/>
      <c r="KZM54" s="1048"/>
      <c r="KZN54" s="1048"/>
      <c r="KZO54" s="1048"/>
      <c r="KZP54" s="1048"/>
      <c r="KZQ54" s="1048"/>
      <c r="KZR54" s="1048"/>
      <c r="KZS54" s="1048"/>
      <c r="KZT54" s="1048"/>
      <c r="KZU54" s="1048"/>
      <c r="KZV54" s="1048"/>
      <c r="KZW54" s="1048"/>
      <c r="KZX54" s="1048"/>
      <c r="KZY54" s="1048"/>
      <c r="KZZ54" s="1048"/>
      <c r="LAA54" s="1048"/>
      <c r="LAB54" s="1048"/>
      <c r="LAC54" s="1048"/>
      <c r="LAD54" s="1048"/>
      <c r="LAE54" s="1048"/>
      <c r="LAF54" s="1048"/>
      <c r="LAG54" s="1048"/>
      <c r="LAH54" s="1048"/>
      <c r="LAI54" s="1048"/>
      <c r="LAJ54" s="1048"/>
      <c r="LAK54" s="1048"/>
      <c r="LAL54" s="1048"/>
      <c r="LAM54" s="1048"/>
      <c r="LAN54" s="1048"/>
      <c r="LAO54" s="1048"/>
      <c r="LAP54" s="1048"/>
      <c r="LAQ54" s="1048"/>
      <c r="LAR54" s="1048"/>
      <c r="LAS54" s="1048"/>
      <c r="LAT54" s="1048"/>
      <c r="LAU54" s="1048"/>
      <c r="LAV54" s="1048"/>
      <c r="LAW54" s="1048"/>
      <c r="LAX54" s="1048"/>
      <c r="LAY54" s="1048"/>
      <c r="LAZ54" s="1048"/>
      <c r="LBA54" s="1048"/>
      <c r="LBB54" s="1048"/>
      <c r="LBC54" s="1048"/>
      <c r="LBD54" s="1048"/>
      <c r="LBE54" s="1048"/>
      <c r="LBF54" s="1048"/>
      <c r="LBG54" s="1048"/>
      <c r="LBH54" s="1048"/>
      <c r="LBI54" s="1048"/>
      <c r="LBJ54" s="1048"/>
      <c r="LBK54" s="1048"/>
      <c r="LBL54" s="1048"/>
      <c r="LBM54" s="1048"/>
      <c r="LBN54" s="1048"/>
      <c r="LBO54" s="1048"/>
      <c r="LBP54" s="1048"/>
      <c r="LBQ54" s="1048"/>
      <c r="LBR54" s="1048"/>
      <c r="LBS54" s="1048"/>
      <c r="LBT54" s="1048"/>
      <c r="LBU54" s="1048"/>
      <c r="LBV54" s="1048"/>
      <c r="LBW54" s="1048"/>
      <c r="LBX54" s="1048"/>
      <c r="LBY54" s="1048"/>
      <c r="LBZ54" s="1048"/>
      <c r="LCA54" s="1048"/>
      <c r="LCB54" s="1048"/>
      <c r="LCC54" s="1048"/>
      <c r="LCD54" s="1048"/>
      <c r="LCE54" s="1048"/>
      <c r="LCF54" s="1048"/>
      <c r="LCG54" s="1048"/>
      <c r="LCH54" s="1048"/>
      <c r="LCI54" s="1048"/>
      <c r="LCJ54" s="1048"/>
      <c r="LCK54" s="1048"/>
      <c r="LCL54" s="1048"/>
      <c r="LCM54" s="1048"/>
      <c r="LCN54" s="1048"/>
      <c r="LCO54" s="1048"/>
      <c r="LCP54" s="1048"/>
      <c r="LCQ54" s="1048"/>
      <c r="LCR54" s="1048"/>
      <c r="LCS54" s="1048"/>
      <c r="LCT54" s="1048"/>
      <c r="LCU54" s="1048"/>
      <c r="LCV54" s="1048"/>
      <c r="LCW54" s="1048"/>
      <c r="LCX54" s="1048"/>
      <c r="LCY54" s="1048"/>
      <c r="LCZ54" s="1048"/>
      <c r="LDA54" s="1048"/>
      <c r="LDB54" s="1048"/>
      <c r="LDC54" s="1048"/>
      <c r="LDD54" s="1048"/>
      <c r="LDE54" s="1048"/>
      <c r="LDF54" s="1048"/>
      <c r="LDG54" s="1048"/>
      <c r="LDH54" s="1048"/>
      <c r="LDI54" s="1048"/>
      <c r="LDJ54" s="1048"/>
      <c r="LDK54" s="1048"/>
      <c r="LDL54" s="1048"/>
      <c r="LDM54" s="1048"/>
      <c r="LDN54" s="1048"/>
      <c r="LDO54" s="1048"/>
      <c r="LDP54" s="1048"/>
      <c r="LDQ54" s="1048"/>
      <c r="LDR54" s="1048"/>
      <c r="LDS54" s="1048"/>
      <c r="LDT54" s="1048"/>
      <c r="LDU54" s="1048"/>
      <c r="LDV54" s="1048"/>
      <c r="LDW54" s="1048"/>
      <c r="LDX54" s="1048"/>
      <c r="LDY54" s="1048"/>
      <c r="LDZ54" s="1048"/>
      <c r="LEA54" s="1048"/>
      <c r="LEB54" s="1048"/>
      <c r="LEC54" s="1048"/>
      <c r="LED54" s="1048"/>
      <c r="LEE54" s="1048"/>
      <c r="LEF54" s="1048"/>
      <c r="LEG54" s="1048"/>
      <c r="LEH54" s="1048"/>
      <c r="LEI54" s="1048"/>
      <c r="LEJ54" s="1048"/>
      <c r="LEK54" s="1048"/>
      <c r="LEL54" s="1048"/>
      <c r="LEM54" s="1048"/>
      <c r="LEN54" s="1048"/>
      <c r="LEO54" s="1048"/>
      <c r="LEP54" s="1048"/>
      <c r="LEQ54" s="1048"/>
      <c r="LER54" s="1048"/>
      <c r="LES54" s="1048"/>
      <c r="LET54" s="1048"/>
      <c r="LEU54" s="1048"/>
      <c r="LEV54" s="1048"/>
      <c r="LEW54" s="1048"/>
      <c r="LEX54" s="1048"/>
      <c r="LEY54" s="1048"/>
      <c r="LEZ54" s="1048"/>
      <c r="LFA54" s="1048"/>
      <c r="LFB54" s="1048"/>
      <c r="LFC54" s="1048"/>
      <c r="LFD54" s="1048"/>
      <c r="LFE54" s="1048"/>
      <c r="LFF54" s="1048"/>
      <c r="LFG54" s="1048"/>
      <c r="LFH54" s="1048"/>
      <c r="LFI54" s="1048"/>
      <c r="LFJ54" s="1048"/>
      <c r="LFK54" s="1048"/>
      <c r="LFL54" s="1048"/>
      <c r="LFM54" s="1048"/>
      <c r="LFN54" s="1048"/>
      <c r="LFO54" s="1048"/>
      <c r="LFP54" s="1048"/>
      <c r="LFQ54" s="1048"/>
      <c r="LFR54" s="1048"/>
      <c r="LFS54" s="1048"/>
      <c r="LFT54" s="1048"/>
      <c r="LFU54" s="1048"/>
      <c r="LFV54" s="1048"/>
      <c r="LFW54" s="1048"/>
      <c r="LFX54" s="1048"/>
      <c r="LFY54" s="1048"/>
      <c r="LFZ54" s="1048"/>
      <c r="LGA54" s="1048"/>
      <c r="LGB54" s="1048"/>
      <c r="LGC54" s="1048"/>
      <c r="LGD54" s="1048"/>
      <c r="LGE54" s="1048"/>
      <c r="LGF54" s="1048"/>
      <c r="LGG54" s="1048"/>
      <c r="LGH54" s="1048"/>
      <c r="LGI54" s="1048"/>
      <c r="LGJ54" s="1048"/>
      <c r="LGK54" s="1048"/>
      <c r="LGL54" s="1048"/>
      <c r="LGM54" s="1048"/>
      <c r="LGN54" s="1048"/>
      <c r="LGO54" s="1048"/>
      <c r="LGP54" s="1048"/>
      <c r="LGQ54" s="1048"/>
      <c r="LGR54" s="1048"/>
      <c r="LGS54" s="1048"/>
      <c r="LGT54" s="1048"/>
      <c r="LGU54" s="1048"/>
      <c r="LGV54" s="1048"/>
      <c r="LGW54" s="1048"/>
      <c r="LGX54" s="1048"/>
      <c r="LGY54" s="1048"/>
      <c r="LGZ54" s="1048"/>
      <c r="LHA54" s="1048"/>
      <c r="LHB54" s="1048"/>
      <c r="LHC54" s="1048"/>
      <c r="LHD54" s="1048"/>
      <c r="LHE54" s="1048"/>
      <c r="LHF54" s="1048"/>
      <c r="LHG54" s="1048"/>
      <c r="LHH54" s="1048"/>
      <c r="LHI54" s="1048"/>
      <c r="LHJ54" s="1048"/>
      <c r="LHK54" s="1048"/>
      <c r="LHL54" s="1048"/>
      <c r="LHM54" s="1048"/>
      <c r="LHN54" s="1048"/>
      <c r="LHO54" s="1048"/>
      <c r="LHP54" s="1048"/>
      <c r="LHQ54" s="1048"/>
      <c r="LHR54" s="1048"/>
      <c r="LHS54" s="1048"/>
      <c r="LHT54" s="1048"/>
      <c r="LHU54" s="1048"/>
      <c r="LHV54" s="1048"/>
      <c r="LHW54" s="1048"/>
      <c r="LHX54" s="1048"/>
      <c r="LHY54" s="1048"/>
      <c r="LHZ54" s="1048"/>
      <c r="LIA54" s="1048"/>
      <c r="LIB54" s="1048"/>
      <c r="LIC54" s="1048"/>
      <c r="LID54" s="1048"/>
      <c r="LIE54" s="1048"/>
      <c r="LIF54" s="1048"/>
      <c r="LIG54" s="1048"/>
      <c r="LIH54" s="1048"/>
      <c r="LII54" s="1048"/>
      <c r="LIJ54" s="1048"/>
      <c r="LIK54" s="1048"/>
      <c r="LIL54" s="1048"/>
      <c r="LIM54" s="1048"/>
      <c r="LIN54" s="1048"/>
      <c r="LIO54" s="1048"/>
      <c r="LIP54" s="1048"/>
      <c r="LIQ54" s="1048"/>
      <c r="LIR54" s="1048"/>
      <c r="LIS54" s="1048"/>
      <c r="LIT54" s="1048"/>
      <c r="LIU54" s="1048"/>
      <c r="LIV54" s="1048"/>
      <c r="LIW54" s="1048"/>
      <c r="LIX54" s="1048"/>
      <c r="LIY54" s="1048"/>
      <c r="LIZ54" s="1048"/>
      <c r="LJA54" s="1048"/>
      <c r="LJB54" s="1048"/>
      <c r="LJC54" s="1048"/>
      <c r="LJD54" s="1048"/>
      <c r="LJE54" s="1048"/>
      <c r="LJF54" s="1048"/>
      <c r="LJG54" s="1048"/>
      <c r="LJH54" s="1048"/>
      <c r="LJI54" s="1048"/>
      <c r="LJJ54" s="1048"/>
      <c r="LJK54" s="1048"/>
      <c r="LJL54" s="1048"/>
      <c r="LJM54" s="1048"/>
      <c r="LJN54" s="1048"/>
      <c r="LJO54" s="1048"/>
      <c r="LJP54" s="1048"/>
      <c r="LJQ54" s="1048"/>
      <c r="LJR54" s="1048"/>
      <c r="LJS54" s="1048"/>
      <c r="LJT54" s="1048"/>
      <c r="LJU54" s="1048"/>
      <c r="LJV54" s="1048"/>
      <c r="LJW54" s="1048"/>
      <c r="LJX54" s="1048"/>
      <c r="LJY54" s="1048"/>
      <c r="LJZ54" s="1048"/>
      <c r="LKA54" s="1048"/>
      <c r="LKB54" s="1048"/>
      <c r="LKC54" s="1048"/>
      <c r="LKD54" s="1048"/>
      <c r="LKE54" s="1048"/>
      <c r="LKF54" s="1048"/>
      <c r="LKG54" s="1048"/>
      <c r="LKH54" s="1048"/>
      <c r="LKI54" s="1048"/>
      <c r="LKJ54" s="1048"/>
      <c r="LKK54" s="1048"/>
      <c r="LKL54" s="1048"/>
      <c r="LKM54" s="1048"/>
      <c r="LKN54" s="1048"/>
      <c r="LKO54" s="1048"/>
      <c r="LKP54" s="1048"/>
      <c r="LKQ54" s="1048"/>
      <c r="LKR54" s="1048"/>
      <c r="LKS54" s="1048"/>
      <c r="LKT54" s="1048"/>
      <c r="LKU54" s="1048"/>
      <c r="LKV54" s="1048"/>
      <c r="LKW54" s="1048"/>
      <c r="LKX54" s="1048"/>
      <c r="LKY54" s="1048"/>
      <c r="LKZ54" s="1048"/>
      <c r="LLA54" s="1048"/>
      <c r="LLB54" s="1048"/>
      <c r="LLC54" s="1048"/>
      <c r="LLD54" s="1048"/>
      <c r="LLE54" s="1048"/>
      <c r="LLF54" s="1048"/>
      <c r="LLG54" s="1048"/>
      <c r="LLH54" s="1048"/>
      <c r="LLI54" s="1048"/>
      <c r="LLJ54" s="1048"/>
      <c r="LLK54" s="1048"/>
      <c r="LLL54" s="1048"/>
      <c r="LLM54" s="1048"/>
      <c r="LLN54" s="1048"/>
      <c r="LLO54" s="1048"/>
      <c r="LLP54" s="1048"/>
      <c r="LLQ54" s="1048"/>
      <c r="LLR54" s="1048"/>
      <c r="LLS54" s="1048"/>
      <c r="LLT54" s="1048"/>
      <c r="LLU54" s="1048"/>
      <c r="LLV54" s="1048"/>
      <c r="LLW54" s="1048"/>
      <c r="LLX54" s="1048"/>
      <c r="LLY54" s="1048"/>
      <c r="LLZ54" s="1048"/>
      <c r="LMA54" s="1048"/>
      <c r="LMB54" s="1048"/>
      <c r="LMC54" s="1048"/>
      <c r="LMD54" s="1048"/>
      <c r="LME54" s="1048"/>
      <c r="LMF54" s="1048"/>
      <c r="LMG54" s="1048"/>
      <c r="LMH54" s="1048"/>
      <c r="LMI54" s="1048"/>
      <c r="LMJ54" s="1048"/>
      <c r="LMK54" s="1048"/>
      <c r="LML54" s="1048"/>
      <c r="LMM54" s="1048"/>
      <c r="LMN54" s="1048"/>
      <c r="LMO54" s="1048"/>
      <c r="LMP54" s="1048"/>
      <c r="LMQ54" s="1048"/>
      <c r="LMR54" s="1048"/>
      <c r="LMS54" s="1048"/>
      <c r="LMT54" s="1048"/>
      <c r="LMU54" s="1048"/>
      <c r="LMV54" s="1048"/>
      <c r="LMW54" s="1048"/>
      <c r="LMX54" s="1048"/>
      <c r="LMY54" s="1048"/>
      <c r="LMZ54" s="1048"/>
      <c r="LNA54" s="1048"/>
      <c r="LNB54" s="1048"/>
      <c r="LNC54" s="1048"/>
      <c r="LND54" s="1048"/>
      <c r="LNE54" s="1048"/>
      <c r="LNF54" s="1048"/>
      <c r="LNG54" s="1048"/>
      <c r="LNH54" s="1048"/>
      <c r="LNI54" s="1048"/>
      <c r="LNJ54" s="1048"/>
      <c r="LNK54" s="1048"/>
      <c r="LNL54" s="1048"/>
      <c r="LNM54" s="1048"/>
      <c r="LNN54" s="1048"/>
      <c r="LNO54" s="1048"/>
      <c r="LNP54" s="1048"/>
      <c r="LNQ54" s="1048"/>
      <c r="LNR54" s="1048"/>
      <c r="LNS54" s="1048"/>
      <c r="LNT54" s="1048"/>
      <c r="LNU54" s="1048"/>
      <c r="LNV54" s="1048"/>
      <c r="LNW54" s="1048"/>
      <c r="LNX54" s="1048"/>
      <c r="LNY54" s="1048"/>
      <c r="LNZ54" s="1048"/>
      <c r="LOA54" s="1048"/>
      <c r="LOB54" s="1048"/>
      <c r="LOC54" s="1048"/>
      <c r="LOD54" s="1048"/>
      <c r="LOE54" s="1048"/>
      <c r="LOF54" s="1048"/>
      <c r="LOG54" s="1048"/>
      <c r="LOH54" s="1048"/>
      <c r="LOI54" s="1048"/>
      <c r="LOJ54" s="1048"/>
      <c r="LOK54" s="1048"/>
      <c r="LOL54" s="1048"/>
      <c r="LOM54" s="1048"/>
      <c r="LON54" s="1048"/>
      <c r="LOO54" s="1048"/>
      <c r="LOP54" s="1048"/>
      <c r="LOQ54" s="1048"/>
      <c r="LOR54" s="1048"/>
      <c r="LOS54" s="1048"/>
      <c r="LOT54" s="1048"/>
      <c r="LOU54" s="1048"/>
      <c r="LOV54" s="1048"/>
      <c r="LOW54" s="1048"/>
      <c r="LOX54" s="1048"/>
      <c r="LOY54" s="1048"/>
      <c r="LOZ54" s="1048"/>
      <c r="LPA54" s="1048"/>
      <c r="LPB54" s="1048"/>
      <c r="LPC54" s="1048"/>
      <c r="LPD54" s="1048"/>
      <c r="LPE54" s="1048"/>
      <c r="LPF54" s="1048"/>
      <c r="LPG54" s="1048"/>
      <c r="LPH54" s="1048"/>
      <c r="LPI54" s="1048"/>
      <c r="LPJ54" s="1048"/>
      <c r="LPK54" s="1048"/>
      <c r="LPL54" s="1048"/>
      <c r="LPM54" s="1048"/>
      <c r="LPN54" s="1048"/>
      <c r="LPO54" s="1048"/>
      <c r="LPP54" s="1048"/>
      <c r="LPQ54" s="1048"/>
      <c r="LPR54" s="1048"/>
      <c r="LPS54" s="1048"/>
      <c r="LPT54" s="1048"/>
      <c r="LPU54" s="1048"/>
      <c r="LPV54" s="1048"/>
      <c r="LPW54" s="1048"/>
      <c r="LPX54" s="1048"/>
      <c r="LPY54" s="1048"/>
      <c r="LPZ54" s="1048"/>
      <c r="LQA54" s="1048"/>
      <c r="LQB54" s="1048"/>
      <c r="LQC54" s="1048"/>
      <c r="LQD54" s="1048"/>
      <c r="LQE54" s="1048"/>
      <c r="LQF54" s="1048"/>
      <c r="LQG54" s="1048"/>
      <c r="LQH54" s="1048"/>
      <c r="LQI54" s="1048"/>
      <c r="LQJ54" s="1048"/>
      <c r="LQK54" s="1048"/>
      <c r="LQL54" s="1048"/>
      <c r="LQM54" s="1048"/>
      <c r="LQN54" s="1048"/>
      <c r="LQO54" s="1048"/>
      <c r="LQP54" s="1048"/>
      <c r="LQQ54" s="1048"/>
      <c r="LQR54" s="1048"/>
      <c r="LQS54" s="1048"/>
      <c r="LQT54" s="1048"/>
      <c r="LQU54" s="1048"/>
      <c r="LQV54" s="1048"/>
      <c r="LQW54" s="1048"/>
      <c r="LQX54" s="1048"/>
      <c r="LQY54" s="1048"/>
      <c r="LQZ54" s="1048"/>
      <c r="LRA54" s="1048"/>
      <c r="LRB54" s="1048"/>
      <c r="LRC54" s="1048"/>
      <c r="LRD54" s="1048"/>
      <c r="LRE54" s="1048"/>
      <c r="LRF54" s="1048"/>
      <c r="LRG54" s="1048"/>
      <c r="LRH54" s="1048"/>
      <c r="LRI54" s="1048"/>
      <c r="LRJ54" s="1048"/>
      <c r="LRK54" s="1048"/>
      <c r="LRL54" s="1048"/>
      <c r="LRM54" s="1048"/>
      <c r="LRN54" s="1048"/>
      <c r="LRO54" s="1048"/>
      <c r="LRP54" s="1048"/>
      <c r="LRQ54" s="1048"/>
      <c r="LRR54" s="1048"/>
      <c r="LRS54" s="1048"/>
      <c r="LRT54" s="1048"/>
      <c r="LRU54" s="1048"/>
      <c r="LRV54" s="1048"/>
      <c r="LRW54" s="1048"/>
      <c r="LRX54" s="1048"/>
      <c r="LRY54" s="1048"/>
      <c r="LRZ54" s="1048"/>
      <c r="LSA54" s="1048"/>
      <c r="LSB54" s="1048"/>
      <c r="LSC54" s="1048"/>
      <c r="LSD54" s="1048"/>
      <c r="LSE54" s="1048"/>
      <c r="LSF54" s="1048"/>
      <c r="LSG54" s="1048"/>
      <c r="LSH54" s="1048"/>
      <c r="LSI54" s="1048"/>
      <c r="LSJ54" s="1048"/>
      <c r="LSK54" s="1048"/>
      <c r="LSL54" s="1048"/>
      <c r="LSM54" s="1048"/>
      <c r="LSN54" s="1048"/>
      <c r="LSO54" s="1048"/>
      <c r="LSP54" s="1048"/>
      <c r="LSQ54" s="1048"/>
      <c r="LSR54" s="1048"/>
      <c r="LSS54" s="1048"/>
      <c r="LST54" s="1048"/>
      <c r="LSU54" s="1048"/>
      <c r="LSV54" s="1048"/>
      <c r="LSW54" s="1048"/>
      <c r="LSX54" s="1048"/>
      <c r="LSY54" s="1048"/>
      <c r="LSZ54" s="1048"/>
      <c r="LTA54" s="1048"/>
      <c r="LTB54" s="1048"/>
      <c r="LTC54" s="1048"/>
      <c r="LTD54" s="1048"/>
      <c r="LTE54" s="1048"/>
      <c r="LTF54" s="1048"/>
      <c r="LTG54" s="1048"/>
      <c r="LTH54" s="1048"/>
      <c r="LTI54" s="1048"/>
      <c r="LTJ54" s="1048"/>
      <c r="LTK54" s="1048"/>
      <c r="LTL54" s="1048"/>
      <c r="LTM54" s="1048"/>
      <c r="LTN54" s="1048"/>
      <c r="LTO54" s="1048"/>
      <c r="LTP54" s="1048"/>
      <c r="LTQ54" s="1048"/>
      <c r="LTR54" s="1048"/>
      <c r="LTS54" s="1048"/>
      <c r="LTT54" s="1048"/>
      <c r="LTU54" s="1048"/>
      <c r="LTV54" s="1048"/>
      <c r="LTW54" s="1048"/>
      <c r="LTX54" s="1048"/>
      <c r="LTY54" s="1048"/>
      <c r="LTZ54" s="1048"/>
      <c r="LUA54" s="1048"/>
      <c r="LUB54" s="1048"/>
      <c r="LUC54" s="1048"/>
      <c r="LUD54" s="1048"/>
      <c r="LUE54" s="1048"/>
      <c r="LUF54" s="1048"/>
      <c r="LUG54" s="1048"/>
      <c r="LUH54" s="1048"/>
      <c r="LUI54" s="1048"/>
      <c r="LUJ54" s="1048"/>
      <c r="LUK54" s="1048"/>
      <c r="LUL54" s="1048"/>
      <c r="LUM54" s="1048"/>
      <c r="LUN54" s="1048"/>
      <c r="LUO54" s="1048"/>
      <c r="LUP54" s="1048"/>
      <c r="LUQ54" s="1048"/>
      <c r="LUR54" s="1048"/>
      <c r="LUS54" s="1048"/>
      <c r="LUT54" s="1048"/>
      <c r="LUU54" s="1048"/>
      <c r="LUV54" s="1048"/>
      <c r="LUW54" s="1048"/>
      <c r="LUX54" s="1048"/>
      <c r="LUY54" s="1048"/>
      <c r="LUZ54" s="1048"/>
      <c r="LVA54" s="1048"/>
      <c r="LVB54" s="1048"/>
      <c r="LVC54" s="1048"/>
      <c r="LVD54" s="1048"/>
      <c r="LVE54" s="1048"/>
      <c r="LVF54" s="1048"/>
      <c r="LVG54" s="1048"/>
      <c r="LVH54" s="1048"/>
      <c r="LVI54" s="1048"/>
      <c r="LVJ54" s="1048"/>
      <c r="LVK54" s="1048"/>
      <c r="LVL54" s="1048"/>
      <c r="LVM54" s="1048"/>
      <c r="LVN54" s="1048"/>
      <c r="LVO54" s="1048"/>
      <c r="LVP54" s="1048"/>
      <c r="LVQ54" s="1048"/>
      <c r="LVR54" s="1048"/>
      <c r="LVS54" s="1048"/>
      <c r="LVT54" s="1048"/>
      <c r="LVU54" s="1048"/>
      <c r="LVV54" s="1048"/>
      <c r="LVW54" s="1048"/>
      <c r="LVX54" s="1048"/>
      <c r="LVY54" s="1048"/>
      <c r="LVZ54" s="1048"/>
      <c r="LWA54" s="1048"/>
      <c r="LWB54" s="1048"/>
      <c r="LWC54" s="1048"/>
      <c r="LWD54" s="1048"/>
      <c r="LWE54" s="1048"/>
      <c r="LWF54" s="1048"/>
      <c r="LWG54" s="1048"/>
      <c r="LWH54" s="1048"/>
      <c r="LWI54" s="1048"/>
      <c r="LWJ54" s="1048"/>
      <c r="LWK54" s="1048"/>
      <c r="LWL54" s="1048"/>
      <c r="LWM54" s="1048"/>
      <c r="LWN54" s="1048"/>
      <c r="LWO54" s="1048"/>
      <c r="LWP54" s="1048"/>
      <c r="LWQ54" s="1048"/>
      <c r="LWR54" s="1048"/>
      <c r="LWS54" s="1048"/>
      <c r="LWT54" s="1048"/>
      <c r="LWU54" s="1048"/>
      <c r="LWV54" s="1048"/>
      <c r="LWW54" s="1048"/>
      <c r="LWX54" s="1048"/>
      <c r="LWY54" s="1048"/>
      <c r="LWZ54" s="1048"/>
      <c r="LXA54" s="1048"/>
      <c r="LXB54" s="1048"/>
      <c r="LXC54" s="1048"/>
      <c r="LXD54" s="1048"/>
      <c r="LXE54" s="1048"/>
      <c r="LXF54" s="1048"/>
      <c r="LXG54" s="1048"/>
      <c r="LXH54" s="1048"/>
      <c r="LXI54" s="1048"/>
      <c r="LXJ54" s="1048"/>
      <c r="LXK54" s="1048"/>
      <c r="LXL54" s="1048"/>
      <c r="LXM54" s="1048"/>
      <c r="LXN54" s="1048"/>
      <c r="LXO54" s="1048"/>
      <c r="LXP54" s="1048"/>
      <c r="LXQ54" s="1048"/>
      <c r="LXR54" s="1048"/>
      <c r="LXS54" s="1048"/>
      <c r="LXT54" s="1048"/>
      <c r="LXU54" s="1048"/>
      <c r="LXV54" s="1048"/>
      <c r="LXW54" s="1048"/>
      <c r="LXX54" s="1048"/>
      <c r="LXY54" s="1048"/>
      <c r="LXZ54" s="1048"/>
      <c r="LYA54" s="1048"/>
      <c r="LYB54" s="1048"/>
      <c r="LYC54" s="1048"/>
      <c r="LYD54" s="1048"/>
      <c r="LYE54" s="1048"/>
      <c r="LYF54" s="1048"/>
      <c r="LYG54" s="1048"/>
      <c r="LYH54" s="1048"/>
      <c r="LYI54" s="1048"/>
      <c r="LYJ54" s="1048"/>
      <c r="LYK54" s="1048"/>
      <c r="LYL54" s="1048"/>
      <c r="LYM54" s="1048"/>
      <c r="LYN54" s="1048"/>
      <c r="LYO54" s="1048"/>
      <c r="LYP54" s="1048"/>
      <c r="LYQ54" s="1048"/>
      <c r="LYR54" s="1048"/>
      <c r="LYS54" s="1048"/>
      <c r="LYT54" s="1048"/>
      <c r="LYU54" s="1048"/>
      <c r="LYV54" s="1048"/>
      <c r="LYW54" s="1048"/>
      <c r="LYX54" s="1048"/>
      <c r="LYY54" s="1048"/>
      <c r="LYZ54" s="1048"/>
      <c r="LZA54" s="1048"/>
      <c r="LZB54" s="1048"/>
      <c r="LZC54" s="1048"/>
      <c r="LZD54" s="1048"/>
      <c r="LZE54" s="1048"/>
      <c r="LZF54" s="1048"/>
      <c r="LZG54" s="1048"/>
      <c r="LZH54" s="1048"/>
      <c r="LZI54" s="1048"/>
      <c r="LZJ54" s="1048"/>
      <c r="LZK54" s="1048"/>
      <c r="LZL54" s="1048"/>
      <c r="LZM54" s="1048"/>
      <c r="LZN54" s="1048"/>
      <c r="LZO54" s="1048"/>
      <c r="LZP54" s="1048"/>
      <c r="LZQ54" s="1048"/>
      <c r="LZR54" s="1048"/>
      <c r="LZS54" s="1048"/>
      <c r="LZT54" s="1048"/>
      <c r="LZU54" s="1048"/>
      <c r="LZV54" s="1048"/>
      <c r="LZW54" s="1048"/>
      <c r="LZX54" s="1048"/>
      <c r="LZY54" s="1048"/>
      <c r="LZZ54" s="1048"/>
      <c r="MAA54" s="1048"/>
      <c r="MAB54" s="1048"/>
      <c r="MAC54" s="1048"/>
      <c r="MAD54" s="1048"/>
      <c r="MAE54" s="1048"/>
      <c r="MAF54" s="1048"/>
      <c r="MAG54" s="1048"/>
      <c r="MAH54" s="1048"/>
      <c r="MAI54" s="1048"/>
      <c r="MAJ54" s="1048"/>
      <c r="MAK54" s="1048"/>
      <c r="MAL54" s="1048"/>
      <c r="MAM54" s="1048"/>
      <c r="MAN54" s="1048"/>
      <c r="MAO54" s="1048"/>
      <c r="MAP54" s="1048"/>
      <c r="MAQ54" s="1048"/>
      <c r="MAR54" s="1048"/>
      <c r="MAS54" s="1048"/>
      <c r="MAT54" s="1048"/>
      <c r="MAU54" s="1048"/>
      <c r="MAV54" s="1048"/>
      <c r="MAW54" s="1048"/>
      <c r="MAX54" s="1048"/>
      <c r="MAY54" s="1048"/>
      <c r="MAZ54" s="1048"/>
      <c r="MBA54" s="1048"/>
      <c r="MBB54" s="1048"/>
      <c r="MBC54" s="1048"/>
      <c r="MBD54" s="1048"/>
      <c r="MBE54" s="1048"/>
      <c r="MBF54" s="1048"/>
      <c r="MBG54" s="1048"/>
      <c r="MBH54" s="1048"/>
      <c r="MBI54" s="1048"/>
      <c r="MBJ54" s="1048"/>
      <c r="MBK54" s="1048"/>
      <c r="MBL54" s="1048"/>
      <c r="MBM54" s="1048"/>
      <c r="MBN54" s="1048"/>
      <c r="MBO54" s="1048"/>
      <c r="MBP54" s="1048"/>
      <c r="MBQ54" s="1048"/>
      <c r="MBR54" s="1048"/>
      <c r="MBS54" s="1048"/>
      <c r="MBT54" s="1048"/>
      <c r="MBU54" s="1048"/>
      <c r="MBV54" s="1048"/>
      <c r="MBW54" s="1048"/>
      <c r="MBX54" s="1048"/>
      <c r="MBY54" s="1048"/>
      <c r="MBZ54" s="1048"/>
      <c r="MCA54" s="1048"/>
      <c r="MCB54" s="1048"/>
      <c r="MCC54" s="1048"/>
      <c r="MCD54" s="1048"/>
      <c r="MCE54" s="1048"/>
      <c r="MCF54" s="1048"/>
      <c r="MCG54" s="1048"/>
      <c r="MCH54" s="1048"/>
      <c r="MCI54" s="1048"/>
      <c r="MCJ54" s="1048"/>
      <c r="MCK54" s="1048"/>
      <c r="MCL54" s="1048"/>
      <c r="MCM54" s="1048"/>
      <c r="MCN54" s="1048"/>
      <c r="MCO54" s="1048"/>
      <c r="MCP54" s="1048"/>
      <c r="MCQ54" s="1048"/>
      <c r="MCR54" s="1048"/>
      <c r="MCS54" s="1048"/>
      <c r="MCT54" s="1048"/>
      <c r="MCU54" s="1048"/>
      <c r="MCV54" s="1048"/>
      <c r="MCW54" s="1048"/>
      <c r="MCX54" s="1048"/>
      <c r="MCY54" s="1048"/>
      <c r="MCZ54" s="1048"/>
      <c r="MDA54" s="1048"/>
      <c r="MDB54" s="1048"/>
      <c r="MDC54" s="1048"/>
      <c r="MDD54" s="1048"/>
      <c r="MDE54" s="1048"/>
      <c r="MDF54" s="1048"/>
      <c r="MDG54" s="1048"/>
      <c r="MDH54" s="1048"/>
      <c r="MDI54" s="1048"/>
      <c r="MDJ54" s="1048"/>
      <c r="MDK54" s="1048"/>
      <c r="MDL54" s="1048"/>
      <c r="MDM54" s="1048"/>
      <c r="MDN54" s="1048"/>
      <c r="MDO54" s="1048"/>
      <c r="MDP54" s="1048"/>
      <c r="MDQ54" s="1048"/>
      <c r="MDR54" s="1048"/>
      <c r="MDS54" s="1048"/>
      <c r="MDT54" s="1048"/>
      <c r="MDU54" s="1048"/>
      <c r="MDV54" s="1048"/>
      <c r="MDW54" s="1048"/>
      <c r="MDX54" s="1048"/>
      <c r="MDY54" s="1048"/>
      <c r="MDZ54" s="1048"/>
      <c r="MEA54" s="1048"/>
      <c r="MEB54" s="1048"/>
      <c r="MEC54" s="1048"/>
      <c r="MED54" s="1048"/>
      <c r="MEE54" s="1048"/>
      <c r="MEF54" s="1048"/>
      <c r="MEG54" s="1048"/>
      <c r="MEH54" s="1048"/>
      <c r="MEI54" s="1048"/>
      <c r="MEJ54" s="1048"/>
      <c r="MEK54" s="1048"/>
      <c r="MEL54" s="1048"/>
      <c r="MEM54" s="1048"/>
      <c r="MEN54" s="1048"/>
      <c r="MEO54" s="1048"/>
      <c r="MEP54" s="1048"/>
      <c r="MEQ54" s="1048"/>
      <c r="MER54" s="1048"/>
      <c r="MES54" s="1048"/>
      <c r="MET54" s="1048"/>
      <c r="MEU54" s="1048"/>
      <c r="MEV54" s="1048"/>
      <c r="MEW54" s="1048"/>
      <c r="MEX54" s="1048"/>
      <c r="MEY54" s="1048"/>
      <c r="MEZ54" s="1048"/>
      <c r="MFA54" s="1048"/>
      <c r="MFB54" s="1048"/>
      <c r="MFC54" s="1048"/>
      <c r="MFD54" s="1048"/>
      <c r="MFE54" s="1048"/>
      <c r="MFF54" s="1048"/>
      <c r="MFG54" s="1048"/>
      <c r="MFH54" s="1048"/>
      <c r="MFI54" s="1048"/>
      <c r="MFJ54" s="1048"/>
      <c r="MFK54" s="1048"/>
      <c r="MFL54" s="1048"/>
      <c r="MFM54" s="1048"/>
      <c r="MFN54" s="1048"/>
      <c r="MFO54" s="1048"/>
      <c r="MFP54" s="1048"/>
      <c r="MFQ54" s="1048"/>
      <c r="MFR54" s="1048"/>
      <c r="MFS54" s="1048"/>
      <c r="MFT54" s="1048"/>
      <c r="MFU54" s="1048"/>
      <c r="MFV54" s="1048"/>
      <c r="MFW54" s="1048"/>
      <c r="MFX54" s="1048"/>
      <c r="MFY54" s="1048"/>
      <c r="MFZ54" s="1048"/>
      <c r="MGA54" s="1048"/>
      <c r="MGB54" s="1048"/>
      <c r="MGC54" s="1048"/>
      <c r="MGD54" s="1048"/>
      <c r="MGE54" s="1048"/>
      <c r="MGF54" s="1048"/>
      <c r="MGG54" s="1048"/>
      <c r="MGH54" s="1048"/>
      <c r="MGI54" s="1048"/>
      <c r="MGJ54" s="1048"/>
      <c r="MGK54" s="1048"/>
      <c r="MGL54" s="1048"/>
      <c r="MGM54" s="1048"/>
      <c r="MGN54" s="1048"/>
      <c r="MGO54" s="1048"/>
      <c r="MGP54" s="1048"/>
      <c r="MGQ54" s="1048"/>
      <c r="MGR54" s="1048"/>
      <c r="MGS54" s="1048"/>
      <c r="MGT54" s="1048"/>
      <c r="MGU54" s="1048"/>
      <c r="MGV54" s="1048"/>
      <c r="MGW54" s="1048"/>
      <c r="MGX54" s="1048"/>
      <c r="MGY54" s="1048"/>
      <c r="MGZ54" s="1048"/>
      <c r="MHA54" s="1048"/>
      <c r="MHB54" s="1048"/>
      <c r="MHC54" s="1048"/>
      <c r="MHD54" s="1048"/>
      <c r="MHE54" s="1048"/>
      <c r="MHF54" s="1048"/>
      <c r="MHG54" s="1048"/>
      <c r="MHH54" s="1048"/>
      <c r="MHI54" s="1048"/>
      <c r="MHJ54" s="1048"/>
      <c r="MHK54" s="1048"/>
      <c r="MHL54" s="1048"/>
      <c r="MHM54" s="1048"/>
      <c r="MHN54" s="1048"/>
      <c r="MHO54" s="1048"/>
      <c r="MHP54" s="1048"/>
      <c r="MHQ54" s="1048"/>
      <c r="MHR54" s="1048"/>
      <c r="MHS54" s="1048"/>
      <c r="MHT54" s="1048"/>
      <c r="MHU54" s="1048"/>
      <c r="MHV54" s="1048"/>
      <c r="MHW54" s="1048"/>
      <c r="MHX54" s="1048"/>
      <c r="MHY54" s="1048"/>
      <c r="MHZ54" s="1048"/>
      <c r="MIA54" s="1048"/>
      <c r="MIB54" s="1048"/>
      <c r="MIC54" s="1048"/>
      <c r="MID54" s="1048"/>
      <c r="MIE54" s="1048"/>
      <c r="MIF54" s="1048"/>
      <c r="MIG54" s="1048"/>
      <c r="MIH54" s="1048"/>
      <c r="MII54" s="1048"/>
      <c r="MIJ54" s="1048"/>
      <c r="MIK54" s="1048"/>
      <c r="MIL54" s="1048"/>
      <c r="MIM54" s="1048"/>
      <c r="MIN54" s="1048"/>
      <c r="MIO54" s="1048"/>
      <c r="MIP54" s="1048"/>
      <c r="MIQ54" s="1048"/>
      <c r="MIR54" s="1048"/>
      <c r="MIS54" s="1048"/>
      <c r="MIT54" s="1048"/>
      <c r="MIU54" s="1048"/>
      <c r="MIV54" s="1048"/>
      <c r="MIW54" s="1048"/>
      <c r="MIX54" s="1048"/>
      <c r="MIY54" s="1048"/>
      <c r="MIZ54" s="1048"/>
      <c r="MJA54" s="1048"/>
      <c r="MJB54" s="1048"/>
      <c r="MJC54" s="1048"/>
      <c r="MJD54" s="1048"/>
      <c r="MJE54" s="1048"/>
      <c r="MJF54" s="1048"/>
      <c r="MJG54" s="1048"/>
      <c r="MJH54" s="1048"/>
      <c r="MJI54" s="1048"/>
      <c r="MJJ54" s="1048"/>
      <c r="MJK54" s="1048"/>
      <c r="MJL54" s="1048"/>
      <c r="MJM54" s="1048"/>
      <c r="MJN54" s="1048"/>
      <c r="MJO54" s="1048"/>
      <c r="MJP54" s="1048"/>
      <c r="MJQ54" s="1048"/>
      <c r="MJR54" s="1048"/>
      <c r="MJS54" s="1048"/>
      <c r="MJT54" s="1048"/>
      <c r="MJU54" s="1048"/>
      <c r="MJV54" s="1048"/>
      <c r="MJW54" s="1048"/>
      <c r="MJX54" s="1048"/>
      <c r="MJY54" s="1048"/>
      <c r="MJZ54" s="1048"/>
      <c r="MKA54" s="1048"/>
      <c r="MKB54" s="1048"/>
      <c r="MKC54" s="1048"/>
      <c r="MKD54" s="1048"/>
      <c r="MKE54" s="1048"/>
      <c r="MKF54" s="1048"/>
      <c r="MKG54" s="1048"/>
      <c r="MKH54" s="1048"/>
      <c r="MKI54" s="1048"/>
      <c r="MKJ54" s="1048"/>
      <c r="MKK54" s="1048"/>
      <c r="MKL54" s="1048"/>
      <c r="MKM54" s="1048"/>
      <c r="MKN54" s="1048"/>
      <c r="MKO54" s="1048"/>
      <c r="MKP54" s="1048"/>
      <c r="MKQ54" s="1048"/>
      <c r="MKR54" s="1048"/>
      <c r="MKS54" s="1048"/>
      <c r="MKT54" s="1048"/>
      <c r="MKU54" s="1048"/>
      <c r="MKV54" s="1048"/>
      <c r="MKW54" s="1048"/>
      <c r="MKX54" s="1048"/>
      <c r="MKY54" s="1048"/>
      <c r="MKZ54" s="1048"/>
      <c r="MLA54" s="1048"/>
      <c r="MLB54" s="1048"/>
      <c r="MLC54" s="1048"/>
      <c r="MLD54" s="1048"/>
      <c r="MLE54" s="1048"/>
      <c r="MLF54" s="1048"/>
      <c r="MLG54" s="1048"/>
      <c r="MLH54" s="1048"/>
      <c r="MLI54" s="1048"/>
      <c r="MLJ54" s="1048"/>
      <c r="MLK54" s="1048"/>
      <c r="MLL54" s="1048"/>
      <c r="MLM54" s="1048"/>
      <c r="MLN54" s="1048"/>
      <c r="MLO54" s="1048"/>
      <c r="MLP54" s="1048"/>
      <c r="MLQ54" s="1048"/>
      <c r="MLR54" s="1048"/>
      <c r="MLS54" s="1048"/>
      <c r="MLT54" s="1048"/>
      <c r="MLU54" s="1048"/>
      <c r="MLV54" s="1048"/>
      <c r="MLW54" s="1048"/>
      <c r="MLX54" s="1048"/>
      <c r="MLY54" s="1048"/>
      <c r="MLZ54" s="1048"/>
      <c r="MMA54" s="1048"/>
      <c r="MMB54" s="1048"/>
      <c r="MMC54" s="1048"/>
      <c r="MMD54" s="1048"/>
      <c r="MME54" s="1048"/>
      <c r="MMF54" s="1048"/>
      <c r="MMG54" s="1048"/>
      <c r="MMH54" s="1048"/>
      <c r="MMI54" s="1048"/>
      <c r="MMJ54" s="1048"/>
      <c r="MMK54" s="1048"/>
      <c r="MML54" s="1048"/>
      <c r="MMM54" s="1048"/>
      <c r="MMN54" s="1048"/>
      <c r="MMO54" s="1048"/>
      <c r="MMP54" s="1048"/>
      <c r="MMQ54" s="1048"/>
      <c r="MMR54" s="1048"/>
      <c r="MMS54" s="1048"/>
      <c r="MMT54" s="1048"/>
      <c r="MMU54" s="1048"/>
      <c r="MMV54" s="1048"/>
      <c r="MMW54" s="1048"/>
      <c r="MMX54" s="1048"/>
      <c r="MMY54" s="1048"/>
      <c r="MMZ54" s="1048"/>
      <c r="MNA54" s="1048"/>
      <c r="MNB54" s="1048"/>
      <c r="MNC54" s="1048"/>
      <c r="MND54" s="1048"/>
      <c r="MNE54" s="1048"/>
      <c r="MNF54" s="1048"/>
      <c r="MNG54" s="1048"/>
      <c r="MNH54" s="1048"/>
      <c r="MNI54" s="1048"/>
      <c r="MNJ54" s="1048"/>
      <c r="MNK54" s="1048"/>
      <c r="MNL54" s="1048"/>
      <c r="MNM54" s="1048"/>
      <c r="MNN54" s="1048"/>
      <c r="MNO54" s="1048"/>
      <c r="MNP54" s="1048"/>
      <c r="MNQ54" s="1048"/>
      <c r="MNR54" s="1048"/>
      <c r="MNS54" s="1048"/>
      <c r="MNT54" s="1048"/>
      <c r="MNU54" s="1048"/>
      <c r="MNV54" s="1048"/>
      <c r="MNW54" s="1048"/>
      <c r="MNX54" s="1048"/>
      <c r="MNY54" s="1048"/>
      <c r="MNZ54" s="1048"/>
      <c r="MOA54" s="1048"/>
      <c r="MOB54" s="1048"/>
      <c r="MOC54" s="1048"/>
      <c r="MOD54" s="1048"/>
      <c r="MOE54" s="1048"/>
      <c r="MOF54" s="1048"/>
      <c r="MOG54" s="1048"/>
      <c r="MOH54" s="1048"/>
      <c r="MOI54" s="1048"/>
      <c r="MOJ54" s="1048"/>
      <c r="MOK54" s="1048"/>
      <c r="MOL54" s="1048"/>
      <c r="MOM54" s="1048"/>
      <c r="MON54" s="1048"/>
      <c r="MOO54" s="1048"/>
      <c r="MOP54" s="1048"/>
      <c r="MOQ54" s="1048"/>
      <c r="MOR54" s="1048"/>
      <c r="MOS54" s="1048"/>
      <c r="MOT54" s="1048"/>
      <c r="MOU54" s="1048"/>
      <c r="MOV54" s="1048"/>
      <c r="MOW54" s="1048"/>
      <c r="MOX54" s="1048"/>
      <c r="MOY54" s="1048"/>
      <c r="MOZ54" s="1048"/>
      <c r="MPA54" s="1048"/>
      <c r="MPB54" s="1048"/>
      <c r="MPC54" s="1048"/>
      <c r="MPD54" s="1048"/>
      <c r="MPE54" s="1048"/>
      <c r="MPF54" s="1048"/>
      <c r="MPG54" s="1048"/>
      <c r="MPH54" s="1048"/>
      <c r="MPI54" s="1048"/>
      <c r="MPJ54" s="1048"/>
      <c r="MPK54" s="1048"/>
      <c r="MPL54" s="1048"/>
      <c r="MPM54" s="1048"/>
      <c r="MPN54" s="1048"/>
      <c r="MPO54" s="1048"/>
      <c r="MPP54" s="1048"/>
      <c r="MPQ54" s="1048"/>
      <c r="MPR54" s="1048"/>
      <c r="MPS54" s="1048"/>
      <c r="MPT54" s="1048"/>
      <c r="MPU54" s="1048"/>
      <c r="MPV54" s="1048"/>
      <c r="MPW54" s="1048"/>
      <c r="MPX54" s="1048"/>
      <c r="MPY54" s="1048"/>
      <c r="MPZ54" s="1048"/>
      <c r="MQA54" s="1048"/>
      <c r="MQB54" s="1048"/>
      <c r="MQC54" s="1048"/>
      <c r="MQD54" s="1048"/>
      <c r="MQE54" s="1048"/>
      <c r="MQF54" s="1048"/>
      <c r="MQG54" s="1048"/>
      <c r="MQH54" s="1048"/>
      <c r="MQI54" s="1048"/>
      <c r="MQJ54" s="1048"/>
      <c r="MQK54" s="1048"/>
      <c r="MQL54" s="1048"/>
      <c r="MQM54" s="1048"/>
      <c r="MQN54" s="1048"/>
      <c r="MQO54" s="1048"/>
      <c r="MQP54" s="1048"/>
      <c r="MQQ54" s="1048"/>
      <c r="MQR54" s="1048"/>
      <c r="MQS54" s="1048"/>
      <c r="MQT54" s="1048"/>
      <c r="MQU54" s="1048"/>
      <c r="MQV54" s="1048"/>
      <c r="MQW54" s="1048"/>
      <c r="MQX54" s="1048"/>
      <c r="MQY54" s="1048"/>
      <c r="MQZ54" s="1048"/>
      <c r="MRA54" s="1048"/>
      <c r="MRB54" s="1048"/>
      <c r="MRC54" s="1048"/>
      <c r="MRD54" s="1048"/>
      <c r="MRE54" s="1048"/>
      <c r="MRF54" s="1048"/>
      <c r="MRG54" s="1048"/>
      <c r="MRH54" s="1048"/>
      <c r="MRI54" s="1048"/>
      <c r="MRJ54" s="1048"/>
      <c r="MRK54" s="1048"/>
      <c r="MRL54" s="1048"/>
      <c r="MRM54" s="1048"/>
      <c r="MRN54" s="1048"/>
      <c r="MRO54" s="1048"/>
      <c r="MRP54" s="1048"/>
      <c r="MRQ54" s="1048"/>
      <c r="MRR54" s="1048"/>
      <c r="MRS54" s="1048"/>
      <c r="MRT54" s="1048"/>
      <c r="MRU54" s="1048"/>
      <c r="MRV54" s="1048"/>
      <c r="MRW54" s="1048"/>
      <c r="MRX54" s="1048"/>
      <c r="MRY54" s="1048"/>
      <c r="MRZ54" s="1048"/>
      <c r="MSA54" s="1048"/>
      <c r="MSB54" s="1048"/>
      <c r="MSC54" s="1048"/>
      <c r="MSD54" s="1048"/>
      <c r="MSE54" s="1048"/>
      <c r="MSF54" s="1048"/>
      <c r="MSG54" s="1048"/>
      <c r="MSH54" s="1048"/>
      <c r="MSI54" s="1048"/>
      <c r="MSJ54" s="1048"/>
      <c r="MSK54" s="1048"/>
      <c r="MSL54" s="1048"/>
      <c r="MSM54" s="1048"/>
      <c r="MSN54" s="1048"/>
      <c r="MSO54" s="1048"/>
      <c r="MSP54" s="1048"/>
      <c r="MSQ54" s="1048"/>
      <c r="MSR54" s="1048"/>
      <c r="MSS54" s="1048"/>
      <c r="MST54" s="1048"/>
      <c r="MSU54" s="1048"/>
      <c r="MSV54" s="1048"/>
      <c r="MSW54" s="1048"/>
      <c r="MSX54" s="1048"/>
      <c r="MSY54" s="1048"/>
      <c r="MSZ54" s="1048"/>
      <c r="MTA54" s="1048"/>
      <c r="MTB54" s="1048"/>
      <c r="MTC54" s="1048"/>
      <c r="MTD54" s="1048"/>
      <c r="MTE54" s="1048"/>
      <c r="MTF54" s="1048"/>
      <c r="MTG54" s="1048"/>
      <c r="MTH54" s="1048"/>
      <c r="MTI54" s="1048"/>
      <c r="MTJ54" s="1048"/>
      <c r="MTK54" s="1048"/>
      <c r="MTL54" s="1048"/>
      <c r="MTM54" s="1048"/>
      <c r="MTN54" s="1048"/>
      <c r="MTO54" s="1048"/>
      <c r="MTP54" s="1048"/>
      <c r="MTQ54" s="1048"/>
      <c r="MTR54" s="1048"/>
      <c r="MTS54" s="1048"/>
      <c r="MTT54" s="1048"/>
      <c r="MTU54" s="1048"/>
      <c r="MTV54" s="1048"/>
      <c r="MTW54" s="1048"/>
      <c r="MTX54" s="1048"/>
      <c r="MTY54" s="1048"/>
      <c r="MTZ54" s="1048"/>
      <c r="MUA54" s="1048"/>
      <c r="MUB54" s="1048"/>
      <c r="MUC54" s="1048"/>
      <c r="MUD54" s="1048"/>
      <c r="MUE54" s="1048"/>
      <c r="MUF54" s="1048"/>
      <c r="MUG54" s="1048"/>
      <c r="MUH54" s="1048"/>
      <c r="MUI54" s="1048"/>
      <c r="MUJ54" s="1048"/>
      <c r="MUK54" s="1048"/>
      <c r="MUL54" s="1048"/>
      <c r="MUM54" s="1048"/>
      <c r="MUN54" s="1048"/>
      <c r="MUO54" s="1048"/>
      <c r="MUP54" s="1048"/>
      <c r="MUQ54" s="1048"/>
      <c r="MUR54" s="1048"/>
      <c r="MUS54" s="1048"/>
      <c r="MUT54" s="1048"/>
      <c r="MUU54" s="1048"/>
      <c r="MUV54" s="1048"/>
      <c r="MUW54" s="1048"/>
      <c r="MUX54" s="1048"/>
      <c r="MUY54" s="1048"/>
      <c r="MUZ54" s="1048"/>
      <c r="MVA54" s="1048"/>
      <c r="MVB54" s="1048"/>
      <c r="MVC54" s="1048"/>
      <c r="MVD54" s="1048"/>
      <c r="MVE54" s="1048"/>
      <c r="MVF54" s="1048"/>
      <c r="MVG54" s="1048"/>
      <c r="MVH54" s="1048"/>
      <c r="MVI54" s="1048"/>
      <c r="MVJ54" s="1048"/>
      <c r="MVK54" s="1048"/>
      <c r="MVL54" s="1048"/>
      <c r="MVM54" s="1048"/>
      <c r="MVN54" s="1048"/>
      <c r="MVO54" s="1048"/>
      <c r="MVP54" s="1048"/>
      <c r="MVQ54" s="1048"/>
      <c r="MVR54" s="1048"/>
      <c r="MVS54" s="1048"/>
      <c r="MVT54" s="1048"/>
      <c r="MVU54" s="1048"/>
      <c r="MVV54" s="1048"/>
      <c r="MVW54" s="1048"/>
      <c r="MVX54" s="1048"/>
      <c r="MVY54" s="1048"/>
      <c r="MVZ54" s="1048"/>
      <c r="MWA54" s="1048"/>
      <c r="MWB54" s="1048"/>
      <c r="MWC54" s="1048"/>
      <c r="MWD54" s="1048"/>
      <c r="MWE54" s="1048"/>
      <c r="MWF54" s="1048"/>
      <c r="MWG54" s="1048"/>
      <c r="MWH54" s="1048"/>
      <c r="MWI54" s="1048"/>
      <c r="MWJ54" s="1048"/>
      <c r="MWK54" s="1048"/>
      <c r="MWL54" s="1048"/>
      <c r="MWM54" s="1048"/>
      <c r="MWN54" s="1048"/>
      <c r="MWO54" s="1048"/>
      <c r="MWP54" s="1048"/>
      <c r="MWQ54" s="1048"/>
      <c r="MWR54" s="1048"/>
      <c r="MWS54" s="1048"/>
      <c r="MWT54" s="1048"/>
      <c r="MWU54" s="1048"/>
      <c r="MWV54" s="1048"/>
      <c r="MWW54" s="1048"/>
      <c r="MWX54" s="1048"/>
      <c r="MWY54" s="1048"/>
      <c r="MWZ54" s="1048"/>
      <c r="MXA54" s="1048"/>
      <c r="MXB54" s="1048"/>
      <c r="MXC54" s="1048"/>
      <c r="MXD54" s="1048"/>
      <c r="MXE54" s="1048"/>
      <c r="MXF54" s="1048"/>
      <c r="MXG54" s="1048"/>
      <c r="MXH54" s="1048"/>
      <c r="MXI54" s="1048"/>
      <c r="MXJ54" s="1048"/>
      <c r="MXK54" s="1048"/>
      <c r="MXL54" s="1048"/>
      <c r="MXM54" s="1048"/>
      <c r="MXN54" s="1048"/>
      <c r="MXO54" s="1048"/>
      <c r="MXP54" s="1048"/>
      <c r="MXQ54" s="1048"/>
      <c r="MXR54" s="1048"/>
      <c r="MXS54" s="1048"/>
      <c r="MXT54" s="1048"/>
      <c r="MXU54" s="1048"/>
      <c r="MXV54" s="1048"/>
      <c r="MXW54" s="1048"/>
      <c r="MXX54" s="1048"/>
      <c r="MXY54" s="1048"/>
      <c r="MXZ54" s="1048"/>
      <c r="MYA54" s="1048"/>
      <c r="MYB54" s="1048"/>
      <c r="MYC54" s="1048"/>
      <c r="MYD54" s="1048"/>
      <c r="MYE54" s="1048"/>
      <c r="MYF54" s="1048"/>
      <c r="MYG54" s="1048"/>
      <c r="MYH54" s="1048"/>
      <c r="MYI54" s="1048"/>
      <c r="MYJ54" s="1048"/>
      <c r="MYK54" s="1048"/>
      <c r="MYL54" s="1048"/>
      <c r="MYM54" s="1048"/>
      <c r="MYN54" s="1048"/>
      <c r="MYO54" s="1048"/>
      <c r="MYP54" s="1048"/>
      <c r="MYQ54" s="1048"/>
      <c r="MYR54" s="1048"/>
      <c r="MYS54" s="1048"/>
      <c r="MYT54" s="1048"/>
      <c r="MYU54" s="1048"/>
      <c r="MYV54" s="1048"/>
      <c r="MYW54" s="1048"/>
      <c r="MYX54" s="1048"/>
      <c r="MYY54" s="1048"/>
      <c r="MYZ54" s="1048"/>
      <c r="MZA54" s="1048"/>
      <c r="MZB54" s="1048"/>
      <c r="MZC54" s="1048"/>
      <c r="MZD54" s="1048"/>
      <c r="MZE54" s="1048"/>
      <c r="MZF54" s="1048"/>
      <c r="MZG54" s="1048"/>
      <c r="MZH54" s="1048"/>
      <c r="MZI54" s="1048"/>
      <c r="MZJ54" s="1048"/>
      <c r="MZK54" s="1048"/>
      <c r="MZL54" s="1048"/>
      <c r="MZM54" s="1048"/>
      <c r="MZN54" s="1048"/>
      <c r="MZO54" s="1048"/>
      <c r="MZP54" s="1048"/>
      <c r="MZQ54" s="1048"/>
      <c r="MZR54" s="1048"/>
      <c r="MZS54" s="1048"/>
      <c r="MZT54" s="1048"/>
      <c r="MZU54" s="1048"/>
      <c r="MZV54" s="1048"/>
      <c r="MZW54" s="1048"/>
      <c r="MZX54" s="1048"/>
      <c r="MZY54" s="1048"/>
      <c r="MZZ54" s="1048"/>
      <c r="NAA54" s="1048"/>
      <c r="NAB54" s="1048"/>
      <c r="NAC54" s="1048"/>
      <c r="NAD54" s="1048"/>
      <c r="NAE54" s="1048"/>
      <c r="NAF54" s="1048"/>
      <c r="NAG54" s="1048"/>
      <c r="NAH54" s="1048"/>
      <c r="NAI54" s="1048"/>
      <c r="NAJ54" s="1048"/>
      <c r="NAK54" s="1048"/>
      <c r="NAL54" s="1048"/>
      <c r="NAM54" s="1048"/>
      <c r="NAN54" s="1048"/>
      <c r="NAO54" s="1048"/>
      <c r="NAP54" s="1048"/>
      <c r="NAQ54" s="1048"/>
      <c r="NAR54" s="1048"/>
      <c r="NAS54" s="1048"/>
      <c r="NAT54" s="1048"/>
      <c r="NAU54" s="1048"/>
      <c r="NAV54" s="1048"/>
      <c r="NAW54" s="1048"/>
      <c r="NAX54" s="1048"/>
      <c r="NAY54" s="1048"/>
      <c r="NAZ54" s="1048"/>
      <c r="NBA54" s="1048"/>
      <c r="NBB54" s="1048"/>
      <c r="NBC54" s="1048"/>
      <c r="NBD54" s="1048"/>
      <c r="NBE54" s="1048"/>
      <c r="NBF54" s="1048"/>
      <c r="NBG54" s="1048"/>
      <c r="NBH54" s="1048"/>
      <c r="NBI54" s="1048"/>
      <c r="NBJ54" s="1048"/>
      <c r="NBK54" s="1048"/>
      <c r="NBL54" s="1048"/>
      <c r="NBM54" s="1048"/>
      <c r="NBN54" s="1048"/>
      <c r="NBO54" s="1048"/>
      <c r="NBP54" s="1048"/>
      <c r="NBQ54" s="1048"/>
      <c r="NBR54" s="1048"/>
      <c r="NBS54" s="1048"/>
      <c r="NBT54" s="1048"/>
      <c r="NBU54" s="1048"/>
      <c r="NBV54" s="1048"/>
      <c r="NBW54" s="1048"/>
      <c r="NBX54" s="1048"/>
      <c r="NBY54" s="1048"/>
      <c r="NBZ54" s="1048"/>
      <c r="NCA54" s="1048"/>
      <c r="NCB54" s="1048"/>
      <c r="NCC54" s="1048"/>
      <c r="NCD54" s="1048"/>
      <c r="NCE54" s="1048"/>
      <c r="NCF54" s="1048"/>
      <c r="NCG54" s="1048"/>
      <c r="NCH54" s="1048"/>
      <c r="NCI54" s="1048"/>
      <c r="NCJ54" s="1048"/>
      <c r="NCK54" s="1048"/>
      <c r="NCL54" s="1048"/>
      <c r="NCM54" s="1048"/>
      <c r="NCN54" s="1048"/>
      <c r="NCO54" s="1048"/>
      <c r="NCP54" s="1048"/>
      <c r="NCQ54" s="1048"/>
      <c r="NCR54" s="1048"/>
      <c r="NCS54" s="1048"/>
      <c r="NCT54" s="1048"/>
      <c r="NCU54" s="1048"/>
      <c r="NCV54" s="1048"/>
      <c r="NCW54" s="1048"/>
      <c r="NCX54" s="1048"/>
      <c r="NCY54" s="1048"/>
      <c r="NCZ54" s="1048"/>
      <c r="NDA54" s="1048"/>
      <c r="NDB54" s="1048"/>
      <c r="NDC54" s="1048"/>
      <c r="NDD54" s="1048"/>
      <c r="NDE54" s="1048"/>
      <c r="NDF54" s="1048"/>
      <c r="NDG54" s="1048"/>
      <c r="NDH54" s="1048"/>
      <c r="NDI54" s="1048"/>
      <c r="NDJ54" s="1048"/>
      <c r="NDK54" s="1048"/>
      <c r="NDL54" s="1048"/>
      <c r="NDM54" s="1048"/>
      <c r="NDN54" s="1048"/>
      <c r="NDO54" s="1048"/>
      <c r="NDP54" s="1048"/>
      <c r="NDQ54" s="1048"/>
      <c r="NDR54" s="1048"/>
      <c r="NDS54" s="1048"/>
      <c r="NDT54" s="1048"/>
      <c r="NDU54" s="1048"/>
      <c r="NDV54" s="1048"/>
      <c r="NDW54" s="1048"/>
      <c r="NDX54" s="1048"/>
      <c r="NDY54" s="1048"/>
      <c r="NDZ54" s="1048"/>
      <c r="NEA54" s="1048"/>
      <c r="NEB54" s="1048"/>
      <c r="NEC54" s="1048"/>
      <c r="NED54" s="1048"/>
      <c r="NEE54" s="1048"/>
      <c r="NEF54" s="1048"/>
      <c r="NEG54" s="1048"/>
      <c r="NEH54" s="1048"/>
      <c r="NEI54" s="1048"/>
      <c r="NEJ54" s="1048"/>
      <c r="NEK54" s="1048"/>
      <c r="NEL54" s="1048"/>
      <c r="NEM54" s="1048"/>
      <c r="NEN54" s="1048"/>
      <c r="NEO54" s="1048"/>
      <c r="NEP54" s="1048"/>
      <c r="NEQ54" s="1048"/>
      <c r="NER54" s="1048"/>
      <c r="NES54" s="1048"/>
      <c r="NET54" s="1048"/>
      <c r="NEU54" s="1048"/>
      <c r="NEV54" s="1048"/>
      <c r="NEW54" s="1048"/>
      <c r="NEX54" s="1048"/>
      <c r="NEY54" s="1048"/>
      <c r="NEZ54" s="1048"/>
      <c r="NFA54" s="1048"/>
      <c r="NFB54" s="1048"/>
      <c r="NFC54" s="1048"/>
      <c r="NFD54" s="1048"/>
      <c r="NFE54" s="1048"/>
      <c r="NFF54" s="1048"/>
      <c r="NFG54" s="1048"/>
      <c r="NFH54" s="1048"/>
      <c r="NFI54" s="1048"/>
      <c r="NFJ54" s="1048"/>
      <c r="NFK54" s="1048"/>
      <c r="NFL54" s="1048"/>
      <c r="NFM54" s="1048"/>
      <c r="NFN54" s="1048"/>
      <c r="NFO54" s="1048"/>
      <c r="NFP54" s="1048"/>
      <c r="NFQ54" s="1048"/>
      <c r="NFR54" s="1048"/>
      <c r="NFS54" s="1048"/>
      <c r="NFT54" s="1048"/>
      <c r="NFU54" s="1048"/>
      <c r="NFV54" s="1048"/>
      <c r="NFW54" s="1048"/>
      <c r="NFX54" s="1048"/>
      <c r="NFY54" s="1048"/>
      <c r="NFZ54" s="1048"/>
      <c r="NGA54" s="1048"/>
      <c r="NGB54" s="1048"/>
      <c r="NGC54" s="1048"/>
      <c r="NGD54" s="1048"/>
      <c r="NGE54" s="1048"/>
      <c r="NGF54" s="1048"/>
      <c r="NGG54" s="1048"/>
      <c r="NGH54" s="1048"/>
      <c r="NGI54" s="1048"/>
      <c r="NGJ54" s="1048"/>
      <c r="NGK54" s="1048"/>
      <c r="NGL54" s="1048"/>
      <c r="NGM54" s="1048"/>
      <c r="NGN54" s="1048"/>
      <c r="NGO54" s="1048"/>
      <c r="NGP54" s="1048"/>
      <c r="NGQ54" s="1048"/>
      <c r="NGR54" s="1048"/>
      <c r="NGS54" s="1048"/>
      <c r="NGT54" s="1048"/>
      <c r="NGU54" s="1048"/>
      <c r="NGV54" s="1048"/>
      <c r="NGW54" s="1048"/>
      <c r="NGX54" s="1048"/>
      <c r="NGY54" s="1048"/>
      <c r="NGZ54" s="1048"/>
      <c r="NHA54" s="1048"/>
      <c r="NHB54" s="1048"/>
      <c r="NHC54" s="1048"/>
      <c r="NHD54" s="1048"/>
      <c r="NHE54" s="1048"/>
      <c r="NHF54" s="1048"/>
      <c r="NHG54" s="1048"/>
      <c r="NHH54" s="1048"/>
      <c r="NHI54" s="1048"/>
      <c r="NHJ54" s="1048"/>
      <c r="NHK54" s="1048"/>
      <c r="NHL54" s="1048"/>
      <c r="NHM54" s="1048"/>
      <c r="NHN54" s="1048"/>
      <c r="NHO54" s="1048"/>
      <c r="NHP54" s="1048"/>
      <c r="NHQ54" s="1048"/>
      <c r="NHR54" s="1048"/>
      <c r="NHS54" s="1048"/>
      <c r="NHT54" s="1048"/>
      <c r="NHU54" s="1048"/>
      <c r="NHV54" s="1048"/>
      <c r="NHW54" s="1048"/>
      <c r="NHX54" s="1048"/>
      <c r="NHY54" s="1048"/>
      <c r="NHZ54" s="1048"/>
      <c r="NIA54" s="1048"/>
      <c r="NIB54" s="1048"/>
      <c r="NIC54" s="1048"/>
      <c r="NID54" s="1048"/>
      <c r="NIE54" s="1048"/>
      <c r="NIF54" s="1048"/>
      <c r="NIG54" s="1048"/>
      <c r="NIH54" s="1048"/>
      <c r="NII54" s="1048"/>
      <c r="NIJ54" s="1048"/>
      <c r="NIK54" s="1048"/>
      <c r="NIL54" s="1048"/>
      <c r="NIM54" s="1048"/>
      <c r="NIN54" s="1048"/>
      <c r="NIO54" s="1048"/>
      <c r="NIP54" s="1048"/>
      <c r="NIQ54" s="1048"/>
      <c r="NIR54" s="1048"/>
      <c r="NIS54" s="1048"/>
      <c r="NIT54" s="1048"/>
      <c r="NIU54" s="1048"/>
      <c r="NIV54" s="1048"/>
      <c r="NIW54" s="1048"/>
      <c r="NIX54" s="1048"/>
      <c r="NIY54" s="1048"/>
      <c r="NIZ54" s="1048"/>
      <c r="NJA54" s="1048"/>
      <c r="NJB54" s="1048"/>
      <c r="NJC54" s="1048"/>
      <c r="NJD54" s="1048"/>
      <c r="NJE54" s="1048"/>
      <c r="NJF54" s="1048"/>
      <c r="NJG54" s="1048"/>
      <c r="NJH54" s="1048"/>
      <c r="NJI54" s="1048"/>
      <c r="NJJ54" s="1048"/>
      <c r="NJK54" s="1048"/>
      <c r="NJL54" s="1048"/>
      <c r="NJM54" s="1048"/>
      <c r="NJN54" s="1048"/>
      <c r="NJO54" s="1048"/>
      <c r="NJP54" s="1048"/>
      <c r="NJQ54" s="1048"/>
      <c r="NJR54" s="1048"/>
      <c r="NJS54" s="1048"/>
      <c r="NJT54" s="1048"/>
      <c r="NJU54" s="1048"/>
      <c r="NJV54" s="1048"/>
      <c r="NJW54" s="1048"/>
      <c r="NJX54" s="1048"/>
      <c r="NJY54" s="1048"/>
      <c r="NJZ54" s="1048"/>
      <c r="NKA54" s="1048"/>
      <c r="NKB54" s="1048"/>
      <c r="NKC54" s="1048"/>
      <c r="NKD54" s="1048"/>
      <c r="NKE54" s="1048"/>
      <c r="NKF54" s="1048"/>
      <c r="NKG54" s="1048"/>
      <c r="NKH54" s="1048"/>
      <c r="NKI54" s="1048"/>
      <c r="NKJ54" s="1048"/>
      <c r="NKK54" s="1048"/>
      <c r="NKL54" s="1048"/>
      <c r="NKM54" s="1048"/>
      <c r="NKN54" s="1048"/>
      <c r="NKO54" s="1048"/>
      <c r="NKP54" s="1048"/>
      <c r="NKQ54" s="1048"/>
      <c r="NKR54" s="1048"/>
      <c r="NKS54" s="1048"/>
      <c r="NKT54" s="1048"/>
      <c r="NKU54" s="1048"/>
      <c r="NKV54" s="1048"/>
      <c r="NKW54" s="1048"/>
      <c r="NKX54" s="1048"/>
      <c r="NKY54" s="1048"/>
      <c r="NKZ54" s="1048"/>
      <c r="NLA54" s="1048"/>
      <c r="NLB54" s="1048"/>
      <c r="NLC54" s="1048"/>
      <c r="NLD54" s="1048"/>
      <c r="NLE54" s="1048"/>
      <c r="NLF54" s="1048"/>
      <c r="NLG54" s="1048"/>
      <c r="NLH54" s="1048"/>
      <c r="NLI54" s="1048"/>
      <c r="NLJ54" s="1048"/>
      <c r="NLK54" s="1048"/>
      <c r="NLL54" s="1048"/>
      <c r="NLM54" s="1048"/>
      <c r="NLN54" s="1048"/>
      <c r="NLO54" s="1048"/>
      <c r="NLP54" s="1048"/>
      <c r="NLQ54" s="1048"/>
      <c r="NLR54" s="1048"/>
      <c r="NLS54" s="1048"/>
      <c r="NLT54" s="1048"/>
      <c r="NLU54" s="1048"/>
      <c r="NLV54" s="1048"/>
      <c r="NLW54" s="1048"/>
      <c r="NLX54" s="1048"/>
      <c r="NLY54" s="1048"/>
      <c r="NLZ54" s="1048"/>
      <c r="NMA54" s="1048"/>
      <c r="NMB54" s="1048"/>
      <c r="NMC54" s="1048"/>
      <c r="NMD54" s="1048"/>
      <c r="NME54" s="1048"/>
      <c r="NMF54" s="1048"/>
      <c r="NMG54" s="1048"/>
      <c r="NMH54" s="1048"/>
      <c r="NMI54" s="1048"/>
      <c r="NMJ54" s="1048"/>
      <c r="NMK54" s="1048"/>
      <c r="NML54" s="1048"/>
      <c r="NMM54" s="1048"/>
      <c r="NMN54" s="1048"/>
      <c r="NMO54" s="1048"/>
      <c r="NMP54" s="1048"/>
      <c r="NMQ54" s="1048"/>
      <c r="NMR54" s="1048"/>
      <c r="NMS54" s="1048"/>
      <c r="NMT54" s="1048"/>
      <c r="NMU54" s="1048"/>
      <c r="NMV54" s="1048"/>
      <c r="NMW54" s="1048"/>
      <c r="NMX54" s="1048"/>
      <c r="NMY54" s="1048"/>
      <c r="NMZ54" s="1048"/>
      <c r="NNA54" s="1048"/>
      <c r="NNB54" s="1048"/>
      <c r="NNC54" s="1048"/>
      <c r="NND54" s="1048"/>
      <c r="NNE54" s="1048"/>
      <c r="NNF54" s="1048"/>
      <c r="NNG54" s="1048"/>
      <c r="NNH54" s="1048"/>
      <c r="NNI54" s="1048"/>
      <c r="NNJ54" s="1048"/>
      <c r="NNK54" s="1048"/>
      <c r="NNL54" s="1048"/>
      <c r="NNM54" s="1048"/>
      <c r="NNN54" s="1048"/>
      <c r="NNO54" s="1048"/>
      <c r="NNP54" s="1048"/>
      <c r="NNQ54" s="1048"/>
      <c r="NNR54" s="1048"/>
      <c r="NNS54" s="1048"/>
      <c r="NNT54" s="1048"/>
      <c r="NNU54" s="1048"/>
      <c r="NNV54" s="1048"/>
      <c r="NNW54" s="1048"/>
      <c r="NNX54" s="1048"/>
      <c r="NNY54" s="1048"/>
      <c r="NNZ54" s="1048"/>
      <c r="NOA54" s="1048"/>
      <c r="NOB54" s="1048"/>
      <c r="NOC54" s="1048"/>
      <c r="NOD54" s="1048"/>
      <c r="NOE54" s="1048"/>
      <c r="NOF54" s="1048"/>
      <c r="NOG54" s="1048"/>
      <c r="NOH54" s="1048"/>
      <c r="NOI54" s="1048"/>
      <c r="NOJ54" s="1048"/>
      <c r="NOK54" s="1048"/>
      <c r="NOL54" s="1048"/>
      <c r="NOM54" s="1048"/>
      <c r="NON54" s="1048"/>
      <c r="NOO54" s="1048"/>
      <c r="NOP54" s="1048"/>
      <c r="NOQ54" s="1048"/>
      <c r="NOR54" s="1048"/>
      <c r="NOS54" s="1048"/>
      <c r="NOT54" s="1048"/>
      <c r="NOU54" s="1048"/>
      <c r="NOV54" s="1048"/>
      <c r="NOW54" s="1048"/>
      <c r="NOX54" s="1048"/>
      <c r="NOY54" s="1048"/>
      <c r="NOZ54" s="1048"/>
      <c r="NPA54" s="1048"/>
      <c r="NPB54" s="1048"/>
      <c r="NPC54" s="1048"/>
      <c r="NPD54" s="1048"/>
      <c r="NPE54" s="1048"/>
      <c r="NPF54" s="1048"/>
      <c r="NPG54" s="1048"/>
      <c r="NPH54" s="1048"/>
      <c r="NPI54" s="1048"/>
      <c r="NPJ54" s="1048"/>
      <c r="NPK54" s="1048"/>
      <c r="NPL54" s="1048"/>
      <c r="NPM54" s="1048"/>
      <c r="NPN54" s="1048"/>
      <c r="NPO54" s="1048"/>
      <c r="NPP54" s="1048"/>
      <c r="NPQ54" s="1048"/>
      <c r="NPR54" s="1048"/>
      <c r="NPS54" s="1048"/>
      <c r="NPT54" s="1048"/>
      <c r="NPU54" s="1048"/>
      <c r="NPV54" s="1048"/>
      <c r="NPW54" s="1048"/>
      <c r="NPX54" s="1048"/>
      <c r="NPY54" s="1048"/>
      <c r="NPZ54" s="1048"/>
      <c r="NQA54" s="1048"/>
      <c r="NQB54" s="1048"/>
      <c r="NQC54" s="1048"/>
      <c r="NQD54" s="1048"/>
      <c r="NQE54" s="1048"/>
      <c r="NQF54" s="1048"/>
      <c r="NQG54" s="1048"/>
      <c r="NQH54" s="1048"/>
      <c r="NQI54" s="1048"/>
      <c r="NQJ54" s="1048"/>
      <c r="NQK54" s="1048"/>
      <c r="NQL54" s="1048"/>
      <c r="NQM54" s="1048"/>
      <c r="NQN54" s="1048"/>
      <c r="NQO54" s="1048"/>
      <c r="NQP54" s="1048"/>
      <c r="NQQ54" s="1048"/>
      <c r="NQR54" s="1048"/>
      <c r="NQS54" s="1048"/>
      <c r="NQT54" s="1048"/>
      <c r="NQU54" s="1048"/>
      <c r="NQV54" s="1048"/>
      <c r="NQW54" s="1048"/>
      <c r="NQX54" s="1048"/>
      <c r="NQY54" s="1048"/>
      <c r="NQZ54" s="1048"/>
      <c r="NRA54" s="1048"/>
      <c r="NRB54" s="1048"/>
      <c r="NRC54" s="1048"/>
      <c r="NRD54" s="1048"/>
      <c r="NRE54" s="1048"/>
      <c r="NRF54" s="1048"/>
      <c r="NRG54" s="1048"/>
      <c r="NRH54" s="1048"/>
      <c r="NRI54" s="1048"/>
      <c r="NRJ54" s="1048"/>
      <c r="NRK54" s="1048"/>
      <c r="NRL54" s="1048"/>
      <c r="NRM54" s="1048"/>
      <c r="NRN54" s="1048"/>
      <c r="NRO54" s="1048"/>
      <c r="NRP54" s="1048"/>
      <c r="NRQ54" s="1048"/>
      <c r="NRR54" s="1048"/>
      <c r="NRS54" s="1048"/>
      <c r="NRT54" s="1048"/>
      <c r="NRU54" s="1048"/>
      <c r="NRV54" s="1048"/>
      <c r="NRW54" s="1048"/>
      <c r="NRX54" s="1048"/>
      <c r="NRY54" s="1048"/>
      <c r="NRZ54" s="1048"/>
      <c r="NSA54" s="1048"/>
      <c r="NSB54" s="1048"/>
      <c r="NSC54" s="1048"/>
      <c r="NSD54" s="1048"/>
      <c r="NSE54" s="1048"/>
      <c r="NSF54" s="1048"/>
      <c r="NSG54" s="1048"/>
      <c r="NSH54" s="1048"/>
      <c r="NSI54" s="1048"/>
      <c r="NSJ54" s="1048"/>
      <c r="NSK54" s="1048"/>
      <c r="NSL54" s="1048"/>
      <c r="NSM54" s="1048"/>
      <c r="NSN54" s="1048"/>
      <c r="NSO54" s="1048"/>
      <c r="NSP54" s="1048"/>
      <c r="NSQ54" s="1048"/>
      <c r="NSR54" s="1048"/>
      <c r="NSS54" s="1048"/>
      <c r="NST54" s="1048"/>
      <c r="NSU54" s="1048"/>
      <c r="NSV54" s="1048"/>
      <c r="NSW54" s="1048"/>
      <c r="NSX54" s="1048"/>
      <c r="NSY54" s="1048"/>
      <c r="NSZ54" s="1048"/>
      <c r="NTA54" s="1048"/>
      <c r="NTB54" s="1048"/>
      <c r="NTC54" s="1048"/>
      <c r="NTD54" s="1048"/>
      <c r="NTE54" s="1048"/>
      <c r="NTF54" s="1048"/>
      <c r="NTG54" s="1048"/>
      <c r="NTH54" s="1048"/>
      <c r="NTI54" s="1048"/>
      <c r="NTJ54" s="1048"/>
      <c r="NTK54" s="1048"/>
      <c r="NTL54" s="1048"/>
      <c r="NTM54" s="1048"/>
      <c r="NTN54" s="1048"/>
      <c r="NTO54" s="1048"/>
      <c r="NTP54" s="1048"/>
      <c r="NTQ54" s="1048"/>
      <c r="NTR54" s="1048"/>
      <c r="NTS54" s="1048"/>
      <c r="NTT54" s="1048"/>
      <c r="NTU54" s="1048"/>
      <c r="NTV54" s="1048"/>
      <c r="NTW54" s="1048"/>
      <c r="NTX54" s="1048"/>
      <c r="NTY54" s="1048"/>
      <c r="NTZ54" s="1048"/>
      <c r="NUA54" s="1048"/>
      <c r="NUB54" s="1048"/>
      <c r="NUC54" s="1048"/>
      <c r="NUD54" s="1048"/>
      <c r="NUE54" s="1048"/>
      <c r="NUF54" s="1048"/>
      <c r="NUG54" s="1048"/>
      <c r="NUH54" s="1048"/>
      <c r="NUI54" s="1048"/>
      <c r="NUJ54" s="1048"/>
      <c r="NUK54" s="1048"/>
      <c r="NUL54" s="1048"/>
      <c r="NUM54" s="1048"/>
      <c r="NUN54" s="1048"/>
      <c r="NUO54" s="1048"/>
      <c r="NUP54" s="1048"/>
      <c r="NUQ54" s="1048"/>
      <c r="NUR54" s="1048"/>
      <c r="NUS54" s="1048"/>
      <c r="NUT54" s="1048"/>
      <c r="NUU54" s="1048"/>
      <c r="NUV54" s="1048"/>
      <c r="NUW54" s="1048"/>
      <c r="NUX54" s="1048"/>
      <c r="NUY54" s="1048"/>
      <c r="NUZ54" s="1048"/>
      <c r="NVA54" s="1048"/>
      <c r="NVB54" s="1048"/>
      <c r="NVC54" s="1048"/>
      <c r="NVD54" s="1048"/>
      <c r="NVE54" s="1048"/>
      <c r="NVF54" s="1048"/>
      <c r="NVG54" s="1048"/>
      <c r="NVH54" s="1048"/>
      <c r="NVI54" s="1048"/>
      <c r="NVJ54" s="1048"/>
      <c r="NVK54" s="1048"/>
      <c r="NVL54" s="1048"/>
      <c r="NVM54" s="1048"/>
      <c r="NVN54" s="1048"/>
      <c r="NVO54" s="1048"/>
      <c r="NVP54" s="1048"/>
      <c r="NVQ54" s="1048"/>
      <c r="NVR54" s="1048"/>
      <c r="NVS54" s="1048"/>
      <c r="NVT54" s="1048"/>
      <c r="NVU54" s="1048"/>
      <c r="NVV54" s="1048"/>
      <c r="NVW54" s="1048"/>
      <c r="NVX54" s="1048"/>
      <c r="NVY54" s="1048"/>
      <c r="NVZ54" s="1048"/>
      <c r="NWA54" s="1048"/>
      <c r="NWB54" s="1048"/>
      <c r="NWC54" s="1048"/>
      <c r="NWD54" s="1048"/>
      <c r="NWE54" s="1048"/>
      <c r="NWF54" s="1048"/>
      <c r="NWG54" s="1048"/>
      <c r="NWH54" s="1048"/>
      <c r="NWI54" s="1048"/>
      <c r="NWJ54" s="1048"/>
      <c r="NWK54" s="1048"/>
      <c r="NWL54" s="1048"/>
      <c r="NWM54" s="1048"/>
      <c r="NWN54" s="1048"/>
      <c r="NWO54" s="1048"/>
      <c r="NWP54" s="1048"/>
      <c r="NWQ54" s="1048"/>
      <c r="NWR54" s="1048"/>
      <c r="NWS54" s="1048"/>
      <c r="NWT54" s="1048"/>
      <c r="NWU54" s="1048"/>
      <c r="NWV54" s="1048"/>
      <c r="NWW54" s="1048"/>
      <c r="NWX54" s="1048"/>
      <c r="NWY54" s="1048"/>
      <c r="NWZ54" s="1048"/>
      <c r="NXA54" s="1048"/>
      <c r="NXB54" s="1048"/>
      <c r="NXC54" s="1048"/>
      <c r="NXD54" s="1048"/>
      <c r="NXE54" s="1048"/>
      <c r="NXF54" s="1048"/>
      <c r="NXG54" s="1048"/>
      <c r="NXH54" s="1048"/>
      <c r="NXI54" s="1048"/>
      <c r="NXJ54" s="1048"/>
      <c r="NXK54" s="1048"/>
      <c r="NXL54" s="1048"/>
      <c r="NXM54" s="1048"/>
      <c r="NXN54" s="1048"/>
      <c r="NXO54" s="1048"/>
      <c r="NXP54" s="1048"/>
      <c r="NXQ54" s="1048"/>
      <c r="NXR54" s="1048"/>
      <c r="NXS54" s="1048"/>
      <c r="NXT54" s="1048"/>
      <c r="NXU54" s="1048"/>
      <c r="NXV54" s="1048"/>
      <c r="NXW54" s="1048"/>
      <c r="NXX54" s="1048"/>
      <c r="NXY54" s="1048"/>
      <c r="NXZ54" s="1048"/>
      <c r="NYA54" s="1048"/>
      <c r="NYB54" s="1048"/>
      <c r="NYC54" s="1048"/>
      <c r="NYD54" s="1048"/>
      <c r="NYE54" s="1048"/>
      <c r="NYF54" s="1048"/>
      <c r="NYG54" s="1048"/>
      <c r="NYH54" s="1048"/>
      <c r="NYI54" s="1048"/>
      <c r="NYJ54" s="1048"/>
      <c r="NYK54" s="1048"/>
      <c r="NYL54" s="1048"/>
      <c r="NYM54" s="1048"/>
      <c r="NYN54" s="1048"/>
      <c r="NYO54" s="1048"/>
      <c r="NYP54" s="1048"/>
      <c r="NYQ54" s="1048"/>
      <c r="NYR54" s="1048"/>
      <c r="NYS54" s="1048"/>
      <c r="NYT54" s="1048"/>
      <c r="NYU54" s="1048"/>
      <c r="NYV54" s="1048"/>
      <c r="NYW54" s="1048"/>
      <c r="NYX54" s="1048"/>
      <c r="NYY54" s="1048"/>
      <c r="NYZ54" s="1048"/>
      <c r="NZA54" s="1048"/>
      <c r="NZB54" s="1048"/>
      <c r="NZC54" s="1048"/>
      <c r="NZD54" s="1048"/>
      <c r="NZE54" s="1048"/>
      <c r="NZF54" s="1048"/>
      <c r="NZG54" s="1048"/>
      <c r="NZH54" s="1048"/>
      <c r="NZI54" s="1048"/>
      <c r="NZJ54" s="1048"/>
      <c r="NZK54" s="1048"/>
      <c r="NZL54" s="1048"/>
      <c r="NZM54" s="1048"/>
      <c r="NZN54" s="1048"/>
      <c r="NZO54" s="1048"/>
      <c r="NZP54" s="1048"/>
      <c r="NZQ54" s="1048"/>
      <c r="NZR54" s="1048"/>
      <c r="NZS54" s="1048"/>
      <c r="NZT54" s="1048"/>
      <c r="NZU54" s="1048"/>
      <c r="NZV54" s="1048"/>
      <c r="NZW54" s="1048"/>
      <c r="NZX54" s="1048"/>
      <c r="NZY54" s="1048"/>
      <c r="NZZ54" s="1048"/>
      <c r="OAA54" s="1048"/>
      <c r="OAB54" s="1048"/>
      <c r="OAC54" s="1048"/>
      <c r="OAD54" s="1048"/>
      <c r="OAE54" s="1048"/>
      <c r="OAF54" s="1048"/>
      <c r="OAG54" s="1048"/>
      <c r="OAH54" s="1048"/>
      <c r="OAI54" s="1048"/>
      <c r="OAJ54" s="1048"/>
      <c r="OAK54" s="1048"/>
      <c r="OAL54" s="1048"/>
      <c r="OAM54" s="1048"/>
      <c r="OAN54" s="1048"/>
      <c r="OAO54" s="1048"/>
      <c r="OAP54" s="1048"/>
      <c r="OAQ54" s="1048"/>
      <c r="OAR54" s="1048"/>
      <c r="OAS54" s="1048"/>
      <c r="OAT54" s="1048"/>
      <c r="OAU54" s="1048"/>
      <c r="OAV54" s="1048"/>
      <c r="OAW54" s="1048"/>
      <c r="OAX54" s="1048"/>
      <c r="OAY54" s="1048"/>
      <c r="OAZ54" s="1048"/>
      <c r="OBA54" s="1048"/>
      <c r="OBB54" s="1048"/>
      <c r="OBC54" s="1048"/>
      <c r="OBD54" s="1048"/>
      <c r="OBE54" s="1048"/>
      <c r="OBF54" s="1048"/>
      <c r="OBG54" s="1048"/>
      <c r="OBH54" s="1048"/>
      <c r="OBI54" s="1048"/>
      <c r="OBJ54" s="1048"/>
      <c r="OBK54" s="1048"/>
      <c r="OBL54" s="1048"/>
      <c r="OBM54" s="1048"/>
      <c r="OBN54" s="1048"/>
      <c r="OBO54" s="1048"/>
      <c r="OBP54" s="1048"/>
      <c r="OBQ54" s="1048"/>
      <c r="OBR54" s="1048"/>
      <c r="OBS54" s="1048"/>
      <c r="OBT54" s="1048"/>
      <c r="OBU54" s="1048"/>
      <c r="OBV54" s="1048"/>
      <c r="OBW54" s="1048"/>
      <c r="OBX54" s="1048"/>
      <c r="OBY54" s="1048"/>
      <c r="OBZ54" s="1048"/>
      <c r="OCA54" s="1048"/>
      <c r="OCB54" s="1048"/>
      <c r="OCC54" s="1048"/>
      <c r="OCD54" s="1048"/>
      <c r="OCE54" s="1048"/>
      <c r="OCF54" s="1048"/>
      <c r="OCG54" s="1048"/>
      <c r="OCH54" s="1048"/>
      <c r="OCI54" s="1048"/>
      <c r="OCJ54" s="1048"/>
      <c r="OCK54" s="1048"/>
      <c r="OCL54" s="1048"/>
      <c r="OCM54" s="1048"/>
      <c r="OCN54" s="1048"/>
      <c r="OCO54" s="1048"/>
      <c r="OCP54" s="1048"/>
      <c r="OCQ54" s="1048"/>
      <c r="OCR54" s="1048"/>
      <c r="OCS54" s="1048"/>
      <c r="OCT54" s="1048"/>
      <c r="OCU54" s="1048"/>
      <c r="OCV54" s="1048"/>
      <c r="OCW54" s="1048"/>
      <c r="OCX54" s="1048"/>
      <c r="OCY54" s="1048"/>
      <c r="OCZ54" s="1048"/>
      <c r="ODA54" s="1048"/>
      <c r="ODB54" s="1048"/>
      <c r="ODC54" s="1048"/>
      <c r="ODD54" s="1048"/>
      <c r="ODE54" s="1048"/>
      <c r="ODF54" s="1048"/>
      <c r="ODG54" s="1048"/>
      <c r="ODH54" s="1048"/>
      <c r="ODI54" s="1048"/>
      <c r="ODJ54" s="1048"/>
      <c r="ODK54" s="1048"/>
      <c r="ODL54" s="1048"/>
      <c r="ODM54" s="1048"/>
      <c r="ODN54" s="1048"/>
      <c r="ODO54" s="1048"/>
      <c r="ODP54" s="1048"/>
      <c r="ODQ54" s="1048"/>
      <c r="ODR54" s="1048"/>
      <c r="ODS54" s="1048"/>
      <c r="ODT54" s="1048"/>
      <c r="ODU54" s="1048"/>
      <c r="ODV54" s="1048"/>
      <c r="ODW54" s="1048"/>
      <c r="ODX54" s="1048"/>
      <c r="ODY54" s="1048"/>
      <c r="ODZ54" s="1048"/>
      <c r="OEA54" s="1048"/>
      <c r="OEB54" s="1048"/>
      <c r="OEC54" s="1048"/>
      <c r="OED54" s="1048"/>
      <c r="OEE54" s="1048"/>
      <c r="OEF54" s="1048"/>
      <c r="OEG54" s="1048"/>
      <c r="OEH54" s="1048"/>
      <c r="OEI54" s="1048"/>
      <c r="OEJ54" s="1048"/>
      <c r="OEK54" s="1048"/>
      <c r="OEL54" s="1048"/>
      <c r="OEM54" s="1048"/>
      <c r="OEN54" s="1048"/>
      <c r="OEO54" s="1048"/>
      <c r="OEP54" s="1048"/>
      <c r="OEQ54" s="1048"/>
      <c r="OER54" s="1048"/>
      <c r="OES54" s="1048"/>
      <c r="OET54" s="1048"/>
      <c r="OEU54" s="1048"/>
      <c r="OEV54" s="1048"/>
      <c r="OEW54" s="1048"/>
      <c r="OEX54" s="1048"/>
      <c r="OEY54" s="1048"/>
      <c r="OEZ54" s="1048"/>
      <c r="OFA54" s="1048"/>
      <c r="OFB54" s="1048"/>
      <c r="OFC54" s="1048"/>
      <c r="OFD54" s="1048"/>
      <c r="OFE54" s="1048"/>
      <c r="OFF54" s="1048"/>
      <c r="OFG54" s="1048"/>
      <c r="OFH54" s="1048"/>
      <c r="OFI54" s="1048"/>
      <c r="OFJ54" s="1048"/>
      <c r="OFK54" s="1048"/>
      <c r="OFL54" s="1048"/>
      <c r="OFM54" s="1048"/>
      <c r="OFN54" s="1048"/>
      <c r="OFO54" s="1048"/>
      <c r="OFP54" s="1048"/>
      <c r="OFQ54" s="1048"/>
      <c r="OFR54" s="1048"/>
      <c r="OFS54" s="1048"/>
      <c r="OFT54" s="1048"/>
      <c r="OFU54" s="1048"/>
      <c r="OFV54" s="1048"/>
      <c r="OFW54" s="1048"/>
      <c r="OFX54" s="1048"/>
      <c r="OFY54" s="1048"/>
      <c r="OFZ54" s="1048"/>
      <c r="OGA54" s="1048"/>
      <c r="OGB54" s="1048"/>
      <c r="OGC54" s="1048"/>
      <c r="OGD54" s="1048"/>
      <c r="OGE54" s="1048"/>
      <c r="OGF54" s="1048"/>
      <c r="OGG54" s="1048"/>
      <c r="OGH54" s="1048"/>
      <c r="OGI54" s="1048"/>
      <c r="OGJ54" s="1048"/>
      <c r="OGK54" s="1048"/>
      <c r="OGL54" s="1048"/>
      <c r="OGM54" s="1048"/>
      <c r="OGN54" s="1048"/>
      <c r="OGO54" s="1048"/>
      <c r="OGP54" s="1048"/>
      <c r="OGQ54" s="1048"/>
      <c r="OGR54" s="1048"/>
      <c r="OGS54" s="1048"/>
      <c r="OGT54" s="1048"/>
      <c r="OGU54" s="1048"/>
      <c r="OGV54" s="1048"/>
      <c r="OGW54" s="1048"/>
      <c r="OGX54" s="1048"/>
      <c r="OGY54" s="1048"/>
      <c r="OGZ54" s="1048"/>
      <c r="OHA54" s="1048"/>
      <c r="OHB54" s="1048"/>
      <c r="OHC54" s="1048"/>
      <c r="OHD54" s="1048"/>
      <c r="OHE54" s="1048"/>
      <c r="OHF54" s="1048"/>
      <c r="OHG54" s="1048"/>
      <c r="OHH54" s="1048"/>
      <c r="OHI54" s="1048"/>
      <c r="OHJ54" s="1048"/>
      <c r="OHK54" s="1048"/>
      <c r="OHL54" s="1048"/>
      <c r="OHM54" s="1048"/>
      <c r="OHN54" s="1048"/>
      <c r="OHO54" s="1048"/>
      <c r="OHP54" s="1048"/>
      <c r="OHQ54" s="1048"/>
      <c r="OHR54" s="1048"/>
      <c r="OHS54" s="1048"/>
      <c r="OHT54" s="1048"/>
      <c r="OHU54" s="1048"/>
      <c r="OHV54" s="1048"/>
      <c r="OHW54" s="1048"/>
      <c r="OHX54" s="1048"/>
      <c r="OHY54" s="1048"/>
      <c r="OHZ54" s="1048"/>
      <c r="OIA54" s="1048"/>
      <c r="OIB54" s="1048"/>
      <c r="OIC54" s="1048"/>
      <c r="OID54" s="1048"/>
      <c r="OIE54" s="1048"/>
      <c r="OIF54" s="1048"/>
      <c r="OIG54" s="1048"/>
      <c r="OIH54" s="1048"/>
      <c r="OII54" s="1048"/>
      <c r="OIJ54" s="1048"/>
      <c r="OIK54" s="1048"/>
      <c r="OIL54" s="1048"/>
      <c r="OIM54" s="1048"/>
      <c r="OIN54" s="1048"/>
      <c r="OIO54" s="1048"/>
      <c r="OIP54" s="1048"/>
      <c r="OIQ54" s="1048"/>
      <c r="OIR54" s="1048"/>
      <c r="OIS54" s="1048"/>
      <c r="OIT54" s="1048"/>
      <c r="OIU54" s="1048"/>
      <c r="OIV54" s="1048"/>
      <c r="OIW54" s="1048"/>
      <c r="OIX54" s="1048"/>
      <c r="OIY54" s="1048"/>
      <c r="OIZ54" s="1048"/>
      <c r="OJA54" s="1048"/>
      <c r="OJB54" s="1048"/>
      <c r="OJC54" s="1048"/>
      <c r="OJD54" s="1048"/>
      <c r="OJE54" s="1048"/>
      <c r="OJF54" s="1048"/>
      <c r="OJG54" s="1048"/>
      <c r="OJH54" s="1048"/>
      <c r="OJI54" s="1048"/>
      <c r="OJJ54" s="1048"/>
      <c r="OJK54" s="1048"/>
      <c r="OJL54" s="1048"/>
      <c r="OJM54" s="1048"/>
      <c r="OJN54" s="1048"/>
      <c r="OJO54" s="1048"/>
      <c r="OJP54" s="1048"/>
      <c r="OJQ54" s="1048"/>
      <c r="OJR54" s="1048"/>
      <c r="OJS54" s="1048"/>
      <c r="OJT54" s="1048"/>
      <c r="OJU54" s="1048"/>
      <c r="OJV54" s="1048"/>
      <c r="OJW54" s="1048"/>
      <c r="OJX54" s="1048"/>
      <c r="OJY54" s="1048"/>
      <c r="OJZ54" s="1048"/>
      <c r="OKA54" s="1048"/>
      <c r="OKB54" s="1048"/>
      <c r="OKC54" s="1048"/>
      <c r="OKD54" s="1048"/>
      <c r="OKE54" s="1048"/>
      <c r="OKF54" s="1048"/>
      <c r="OKG54" s="1048"/>
      <c r="OKH54" s="1048"/>
      <c r="OKI54" s="1048"/>
      <c r="OKJ54" s="1048"/>
      <c r="OKK54" s="1048"/>
      <c r="OKL54" s="1048"/>
      <c r="OKM54" s="1048"/>
      <c r="OKN54" s="1048"/>
      <c r="OKO54" s="1048"/>
      <c r="OKP54" s="1048"/>
      <c r="OKQ54" s="1048"/>
      <c r="OKR54" s="1048"/>
      <c r="OKS54" s="1048"/>
      <c r="OKT54" s="1048"/>
      <c r="OKU54" s="1048"/>
      <c r="OKV54" s="1048"/>
      <c r="OKW54" s="1048"/>
      <c r="OKX54" s="1048"/>
      <c r="OKY54" s="1048"/>
      <c r="OKZ54" s="1048"/>
      <c r="OLA54" s="1048"/>
      <c r="OLB54" s="1048"/>
      <c r="OLC54" s="1048"/>
      <c r="OLD54" s="1048"/>
      <c r="OLE54" s="1048"/>
      <c r="OLF54" s="1048"/>
      <c r="OLG54" s="1048"/>
      <c r="OLH54" s="1048"/>
      <c r="OLI54" s="1048"/>
      <c r="OLJ54" s="1048"/>
      <c r="OLK54" s="1048"/>
      <c r="OLL54" s="1048"/>
      <c r="OLM54" s="1048"/>
      <c r="OLN54" s="1048"/>
      <c r="OLO54" s="1048"/>
      <c r="OLP54" s="1048"/>
      <c r="OLQ54" s="1048"/>
      <c r="OLR54" s="1048"/>
      <c r="OLS54" s="1048"/>
      <c r="OLT54" s="1048"/>
      <c r="OLU54" s="1048"/>
      <c r="OLV54" s="1048"/>
      <c r="OLW54" s="1048"/>
      <c r="OLX54" s="1048"/>
      <c r="OLY54" s="1048"/>
      <c r="OLZ54" s="1048"/>
      <c r="OMA54" s="1048"/>
      <c r="OMB54" s="1048"/>
      <c r="OMC54" s="1048"/>
      <c r="OMD54" s="1048"/>
      <c r="OME54" s="1048"/>
      <c r="OMF54" s="1048"/>
      <c r="OMG54" s="1048"/>
      <c r="OMH54" s="1048"/>
      <c r="OMI54" s="1048"/>
      <c r="OMJ54" s="1048"/>
      <c r="OMK54" s="1048"/>
      <c r="OML54" s="1048"/>
      <c r="OMM54" s="1048"/>
      <c r="OMN54" s="1048"/>
      <c r="OMO54" s="1048"/>
      <c r="OMP54" s="1048"/>
      <c r="OMQ54" s="1048"/>
      <c r="OMR54" s="1048"/>
      <c r="OMS54" s="1048"/>
      <c r="OMT54" s="1048"/>
      <c r="OMU54" s="1048"/>
      <c r="OMV54" s="1048"/>
      <c r="OMW54" s="1048"/>
      <c r="OMX54" s="1048"/>
      <c r="OMY54" s="1048"/>
      <c r="OMZ54" s="1048"/>
      <c r="ONA54" s="1048"/>
      <c r="ONB54" s="1048"/>
      <c r="ONC54" s="1048"/>
      <c r="OND54" s="1048"/>
      <c r="ONE54" s="1048"/>
      <c r="ONF54" s="1048"/>
      <c r="ONG54" s="1048"/>
      <c r="ONH54" s="1048"/>
      <c r="ONI54" s="1048"/>
      <c r="ONJ54" s="1048"/>
      <c r="ONK54" s="1048"/>
      <c r="ONL54" s="1048"/>
      <c r="ONM54" s="1048"/>
      <c r="ONN54" s="1048"/>
      <c r="ONO54" s="1048"/>
      <c r="ONP54" s="1048"/>
      <c r="ONQ54" s="1048"/>
      <c r="ONR54" s="1048"/>
      <c r="ONS54" s="1048"/>
      <c r="ONT54" s="1048"/>
      <c r="ONU54" s="1048"/>
      <c r="ONV54" s="1048"/>
      <c r="ONW54" s="1048"/>
      <c r="ONX54" s="1048"/>
      <c r="ONY54" s="1048"/>
      <c r="ONZ54" s="1048"/>
      <c r="OOA54" s="1048"/>
      <c r="OOB54" s="1048"/>
      <c r="OOC54" s="1048"/>
      <c r="OOD54" s="1048"/>
      <c r="OOE54" s="1048"/>
      <c r="OOF54" s="1048"/>
      <c r="OOG54" s="1048"/>
      <c r="OOH54" s="1048"/>
      <c r="OOI54" s="1048"/>
      <c r="OOJ54" s="1048"/>
      <c r="OOK54" s="1048"/>
      <c r="OOL54" s="1048"/>
      <c r="OOM54" s="1048"/>
      <c r="OON54" s="1048"/>
      <c r="OOO54" s="1048"/>
      <c r="OOP54" s="1048"/>
      <c r="OOQ54" s="1048"/>
      <c r="OOR54" s="1048"/>
      <c r="OOS54" s="1048"/>
      <c r="OOT54" s="1048"/>
      <c r="OOU54" s="1048"/>
      <c r="OOV54" s="1048"/>
      <c r="OOW54" s="1048"/>
      <c r="OOX54" s="1048"/>
      <c r="OOY54" s="1048"/>
      <c r="OOZ54" s="1048"/>
      <c r="OPA54" s="1048"/>
      <c r="OPB54" s="1048"/>
      <c r="OPC54" s="1048"/>
      <c r="OPD54" s="1048"/>
      <c r="OPE54" s="1048"/>
      <c r="OPF54" s="1048"/>
      <c r="OPG54" s="1048"/>
      <c r="OPH54" s="1048"/>
      <c r="OPI54" s="1048"/>
      <c r="OPJ54" s="1048"/>
      <c r="OPK54" s="1048"/>
      <c r="OPL54" s="1048"/>
      <c r="OPM54" s="1048"/>
      <c r="OPN54" s="1048"/>
      <c r="OPO54" s="1048"/>
      <c r="OPP54" s="1048"/>
      <c r="OPQ54" s="1048"/>
      <c r="OPR54" s="1048"/>
      <c r="OPS54" s="1048"/>
      <c r="OPT54" s="1048"/>
      <c r="OPU54" s="1048"/>
      <c r="OPV54" s="1048"/>
      <c r="OPW54" s="1048"/>
      <c r="OPX54" s="1048"/>
      <c r="OPY54" s="1048"/>
      <c r="OPZ54" s="1048"/>
      <c r="OQA54" s="1048"/>
      <c r="OQB54" s="1048"/>
      <c r="OQC54" s="1048"/>
      <c r="OQD54" s="1048"/>
      <c r="OQE54" s="1048"/>
      <c r="OQF54" s="1048"/>
      <c r="OQG54" s="1048"/>
      <c r="OQH54" s="1048"/>
      <c r="OQI54" s="1048"/>
      <c r="OQJ54" s="1048"/>
      <c r="OQK54" s="1048"/>
      <c r="OQL54" s="1048"/>
      <c r="OQM54" s="1048"/>
      <c r="OQN54" s="1048"/>
      <c r="OQO54" s="1048"/>
      <c r="OQP54" s="1048"/>
      <c r="OQQ54" s="1048"/>
      <c r="OQR54" s="1048"/>
      <c r="OQS54" s="1048"/>
      <c r="OQT54" s="1048"/>
      <c r="OQU54" s="1048"/>
      <c r="OQV54" s="1048"/>
      <c r="OQW54" s="1048"/>
      <c r="OQX54" s="1048"/>
      <c r="OQY54" s="1048"/>
      <c r="OQZ54" s="1048"/>
      <c r="ORA54" s="1048"/>
      <c r="ORB54" s="1048"/>
      <c r="ORC54" s="1048"/>
      <c r="ORD54" s="1048"/>
      <c r="ORE54" s="1048"/>
      <c r="ORF54" s="1048"/>
      <c r="ORG54" s="1048"/>
      <c r="ORH54" s="1048"/>
      <c r="ORI54" s="1048"/>
      <c r="ORJ54" s="1048"/>
      <c r="ORK54" s="1048"/>
      <c r="ORL54" s="1048"/>
      <c r="ORM54" s="1048"/>
      <c r="ORN54" s="1048"/>
      <c r="ORO54" s="1048"/>
      <c r="ORP54" s="1048"/>
      <c r="ORQ54" s="1048"/>
      <c r="ORR54" s="1048"/>
      <c r="ORS54" s="1048"/>
      <c r="ORT54" s="1048"/>
      <c r="ORU54" s="1048"/>
      <c r="ORV54" s="1048"/>
      <c r="ORW54" s="1048"/>
      <c r="ORX54" s="1048"/>
      <c r="ORY54" s="1048"/>
      <c r="ORZ54" s="1048"/>
      <c r="OSA54" s="1048"/>
      <c r="OSB54" s="1048"/>
      <c r="OSC54" s="1048"/>
      <c r="OSD54" s="1048"/>
      <c r="OSE54" s="1048"/>
      <c r="OSF54" s="1048"/>
      <c r="OSG54" s="1048"/>
      <c r="OSH54" s="1048"/>
      <c r="OSI54" s="1048"/>
      <c r="OSJ54" s="1048"/>
      <c r="OSK54" s="1048"/>
      <c r="OSL54" s="1048"/>
      <c r="OSM54" s="1048"/>
      <c r="OSN54" s="1048"/>
      <c r="OSO54" s="1048"/>
      <c r="OSP54" s="1048"/>
      <c r="OSQ54" s="1048"/>
      <c r="OSR54" s="1048"/>
      <c r="OSS54" s="1048"/>
      <c r="OST54" s="1048"/>
      <c r="OSU54" s="1048"/>
      <c r="OSV54" s="1048"/>
      <c r="OSW54" s="1048"/>
      <c r="OSX54" s="1048"/>
      <c r="OSY54" s="1048"/>
      <c r="OSZ54" s="1048"/>
      <c r="OTA54" s="1048"/>
      <c r="OTB54" s="1048"/>
      <c r="OTC54" s="1048"/>
      <c r="OTD54" s="1048"/>
      <c r="OTE54" s="1048"/>
      <c r="OTF54" s="1048"/>
      <c r="OTG54" s="1048"/>
      <c r="OTH54" s="1048"/>
      <c r="OTI54" s="1048"/>
      <c r="OTJ54" s="1048"/>
      <c r="OTK54" s="1048"/>
      <c r="OTL54" s="1048"/>
      <c r="OTM54" s="1048"/>
      <c r="OTN54" s="1048"/>
      <c r="OTO54" s="1048"/>
      <c r="OTP54" s="1048"/>
      <c r="OTQ54" s="1048"/>
      <c r="OTR54" s="1048"/>
      <c r="OTS54" s="1048"/>
      <c r="OTT54" s="1048"/>
      <c r="OTU54" s="1048"/>
      <c r="OTV54" s="1048"/>
      <c r="OTW54" s="1048"/>
      <c r="OTX54" s="1048"/>
      <c r="OTY54" s="1048"/>
      <c r="OTZ54" s="1048"/>
      <c r="OUA54" s="1048"/>
      <c r="OUB54" s="1048"/>
      <c r="OUC54" s="1048"/>
      <c r="OUD54" s="1048"/>
      <c r="OUE54" s="1048"/>
      <c r="OUF54" s="1048"/>
      <c r="OUG54" s="1048"/>
      <c r="OUH54" s="1048"/>
      <c r="OUI54" s="1048"/>
      <c r="OUJ54" s="1048"/>
      <c r="OUK54" s="1048"/>
      <c r="OUL54" s="1048"/>
      <c r="OUM54" s="1048"/>
      <c r="OUN54" s="1048"/>
      <c r="OUO54" s="1048"/>
      <c r="OUP54" s="1048"/>
      <c r="OUQ54" s="1048"/>
      <c r="OUR54" s="1048"/>
      <c r="OUS54" s="1048"/>
      <c r="OUT54" s="1048"/>
      <c r="OUU54" s="1048"/>
      <c r="OUV54" s="1048"/>
      <c r="OUW54" s="1048"/>
      <c r="OUX54" s="1048"/>
      <c r="OUY54" s="1048"/>
      <c r="OUZ54" s="1048"/>
      <c r="OVA54" s="1048"/>
      <c r="OVB54" s="1048"/>
      <c r="OVC54" s="1048"/>
      <c r="OVD54" s="1048"/>
      <c r="OVE54" s="1048"/>
      <c r="OVF54" s="1048"/>
      <c r="OVG54" s="1048"/>
      <c r="OVH54" s="1048"/>
      <c r="OVI54" s="1048"/>
      <c r="OVJ54" s="1048"/>
      <c r="OVK54" s="1048"/>
      <c r="OVL54" s="1048"/>
      <c r="OVM54" s="1048"/>
      <c r="OVN54" s="1048"/>
      <c r="OVO54" s="1048"/>
      <c r="OVP54" s="1048"/>
      <c r="OVQ54" s="1048"/>
      <c r="OVR54" s="1048"/>
      <c r="OVS54" s="1048"/>
      <c r="OVT54" s="1048"/>
      <c r="OVU54" s="1048"/>
      <c r="OVV54" s="1048"/>
      <c r="OVW54" s="1048"/>
      <c r="OVX54" s="1048"/>
      <c r="OVY54" s="1048"/>
      <c r="OVZ54" s="1048"/>
      <c r="OWA54" s="1048"/>
      <c r="OWB54" s="1048"/>
      <c r="OWC54" s="1048"/>
      <c r="OWD54" s="1048"/>
      <c r="OWE54" s="1048"/>
      <c r="OWF54" s="1048"/>
      <c r="OWG54" s="1048"/>
      <c r="OWH54" s="1048"/>
      <c r="OWI54" s="1048"/>
      <c r="OWJ54" s="1048"/>
      <c r="OWK54" s="1048"/>
      <c r="OWL54" s="1048"/>
      <c r="OWM54" s="1048"/>
      <c r="OWN54" s="1048"/>
      <c r="OWO54" s="1048"/>
      <c r="OWP54" s="1048"/>
      <c r="OWQ54" s="1048"/>
      <c r="OWR54" s="1048"/>
      <c r="OWS54" s="1048"/>
      <c r="OWT54" s="1048"/>
      <c r="OWU54" s="1048"/>
      <c r="OWV54" s="1048"/>
      <c r="OWW54" s="1048"/>
      <c r="OWX54" s="1048"/>
      <c r="OWY54" s="1048"/>
      <c r="OWZ54" s="1048"/>
      <c r="OXA54" s="1048"/>
      <c r="OXB54" s="1048"/>
      <c r="OXC54" s="1048"/>
      <c r="OXD54" s="1048"/>
      <c r="OXE54" s="1048"/>
      <c r="OXF54" s="1048"/>
      <c r="OXG54" s="1048"/>
      <c r="OXH54" s="1048"/>
      <c r="OXI54" s="1048"/>
      <c r="OXJ54" s="1048"/>
      <c r="OXK54" s="1048"/>
      <c r="OXL54" s="1048"/>
      <c r="OXM54" s="1048"/>
      <c r="OXN54" s="1048"/>
      <c r="OXO54" s="1048"/>
      <c r="OXP54" s="1048"/>
      <c r="OXQ54" s="1048"/>
      <c r="OXR54" s="1048"/>
      <c r="OXS54" s="1048"/>
      <c r="OXT54" s="1048"/>
      <c r="OXU54" s="1048"/>
      <c r="OXV54" s="1048"/>
      <c r="OXW54" s="1048"/>
      <c r="OXX54" s="1048"/>
      <c r="OXY54" s="1048"/>
      <c r="OXZ54" s="1048"/>
      <c r="OYA54" s="1048"/>
      <c r="OYB54" s="1048"/>
      <c r="OYC54" s="1048"/>
      <c r="OYD54" s="1048"/>
      <c r="OYE54" s="1048"/>
      <c r="OYF54" s="1048"/>
      <c r="OYG54" s="1048"/>
      <c r="OYH54" s="1048"/>
      <c r="OYI54" s="1048"/>
      <c r="OYJ54" s="1048"/>
      <c r="OYK54" s="1048"/>
      <c r="OYL54" s="1048"/>
      <c r="OYM54" s="1048"/>
      <c r="OYN54" s="1048"/>
      <c r="OYO54" s="1048"/>
      <c r="OYP54" s="1048"/>
      <c r="OYQ54" s="1048"/>
      <c r="OYR54" s="1048"/>
      <c r="OYS54" s="1048"/>
      <c r="OYT54" s="1048"/>
      <c r="OYU54" s="1048"/>
      <c r="OYV54" s="1048"/>
      <c r="OYW54" s="1048"/>
      <c r="OYX54" s="1048"/>
      <c r="OYY54" s="1048"/>
      <c r="OYZ54" s="1048"/>
      <c r="OZA54" s="1048"/>
      <c r="OZB54" s="1048"/>
      <c r="OZC54" s="1048"/>
      <c r="OZD54" s="1048"/>
      <c r="OZE54" s="1048"/>
      <c r="OZF54" s="1048"/>
      <c r="OZG54" s="1048"/>
      <c r="OZH54" s="1048"/>
      <c r="OZI54" s="1048"/>
      <c r="OZJ54" s="1048"/>
      <c r="OZK54" s="1048"/>
      <c r="OZL54" s="1048"/>
      <c r="OZM54" s="1048"/>
      <c r="OZN54" s="1048"/>
      <c r="OZO54" s="1048"/>
      <c r="OZP54" s="1048"/>
      <c r="OZQ54" s="1048"/>
      <c r="OZR54" s="1048"/>
      <c r="OZS54" s="1048"/>
      <c r="OZT54" s="1048"/>
      <c r="OZU54" s="1048"/>
      <c r="OZV54" s="1048"/>
      <c r="OZW54" s="1048"/>
      <c r="OZX54" s="1048"/>
      <c r="OZY54" s="1048"/>
      <c r="OZZ54" s="1048"/>
      <c r="PAA54" s="1048"/>
      <c r="PAB54" s="1048"/>
      <c r="PAC54" s="1048"/>
      <c r="PAD54" s="1048"/>
      <c r="PAE54" s="1048"/>
      <c r="PAF54" s="1048"/>
      <c r="PAG54" s="1048"/>
      <c r="PAH54" s="1048"/>
      <c r="PAI54" s="1048"/>
      <c r="PAJ54" s="1048"/>
      <c r="PAK54" s="1048"/>
      <c r="PAL54" s="1048"/>
      <c r="PAM54" s="1048"/>
      <c r="PAN54" s="1048"/>
      <c r="PAO54" s="1048"/>
      <c r="PAP54" s="1048"/>
      <c r="PAQ54" s="1048"/>
      <c r="PAR54" s="1048"/>
      <c r="PAS54" s="1048"/>
      <c r="PAT54" s="1048"/>
      <c r="PAU54" s="1048"/>
      <c r="PAV54" s="1048"/>
      <c r="PAW54" s="1048"/>
      <c r="PAX54" s="1048"/>
      <c r="PAY54" s="1048"/>
      <c r="PAZ54" s="1048"/>
      <c r="PBA54" s="1048"/>
      <c r="PBB54" s="1048"/>
      <c r="PBC54" s="1048"/>
      <c r="PBD54" s="1048"/>
      <c r="PBE54" s="1048"/>
      <c r="PBF54" s="1048"/>
      <c r="PBG54" s="1048"/>
      <c r="PBH54" s="1048"/>
      <c r="PBI54" s="1048"/>
      <c r="PBJ54" s="1048"/>
      <c r="PBK54" s="1048"/>
      <c r="PBL54" s="1048"/>
      <c r="PBM54" s="1048"/>
      <c r="PBN54" s="1048"/>
      <c r="PBO54" s="1048"/>
      <c r="PBP54" s="1048"/>
      <c r="PBQ54" s="1048"/>
      <c r="PBR54" s="1048"/>
      <c r="PBS54" s="1048"/>
      <c r="PBT54" s="1048"/>
      <c r="PBU54" s="1048"/>
      <c r="PBV54" s="1048"/>
      <c r="PBW54" s="1048"/>
      <c r="PBX54" s="1048"/>
      <c r="PBY54" s="1048"/>
      <c r="PBZ54" s="1048"/>
      <c r="PCA54" s="1048"/>
      <c r="PCB54" s="1048"/>
      <c r="PCC54" s="1048"/>
      <c r="PCD54" s="1048"/>
      <c r="PCE54" s="1048"/>
      <c r="PCF54" s="1048"/>
      <c r="PCG54" s="1048"/>
      <c r="PCH54" s="1048"/>
      <c r="PCI54" s="1048"/>
      <c r="PCJ54" s="1048"/>
      <c r="PCK54" s="1048"/>
      <c r="PCL54" s="1048"/>
      <c r="PCM54" s="1048"/>
      <c r="PCN54" s="1048"/>
      <c r="PCO54" s="1048"/>
      <c r="PCP54" s="1048"/>
      <c r="PCQ54" s="1048"/>
      <c r="PCR54" s="1048"/>
      <c r="PCS54" s="1048"/>
      <c r="PCT54" s="1048"/>
      <c r="PCU54" s="1048"/>
      <c r="PCV54" s="1048"/>
      <c r="PCW54" s="1048"/>
      <c r="PCX54" s="1048"/>
      <c r="PCY54" s="1048"/>
      <c r="PCZ54" s="1048"/>
      <c r="PDA54" s="1048"/>
      <c r="PDB54" s="1048"/>
      <c r="PDC54" s="1048"/>
      <c r="PDD54" s="1048"/>
      <c r="PDE54" s="1048"/>
      <c r="PDF54" s="1048"/>
      <c r="PDG54" s="1048"/>
      <c r="PDH54" s="1048"/>
      <c r="PDI54" s="1048"/>
      <c r="PDJ54" s="1048"/>
      <c r="PDK54" s="1048"/>
      <c r="PDL54" s="1048"/>
      <c r="PDM54" s="1048"/>
      <c r="PDN54" s="1048"/>
      <c r="PDO54" s="1048"/>
      <c r="PDP54" s="1048"/>
      <c r="PDQ54" s="1048"/>
      <c r="PDR54" s="1048"/>
      <c r="PDS54" s="1048"/>
      <c r="PDT54" s="1048"/>
      <c r="PDU54" s="1048"/>
      <c r="PDV54" s="1048"/>
      <c r="PDW54" s="1048"/>
      <c r="PDX54" s="1048"/>
      <c r="PDY54" s="1048"/>
      <c r="PDZ54" s="1048"/>
      <c r="PEA54" s="1048"/>
      <c r="PEB54" s="1048"/>
      <c r="PEC54" s="1048"/>
      <c r="PED54" s="1048"/>
      <c r="PEE54" s="1048"/>
      <c r="PEF54" s="1048"/>
      <c r="PEG54" s="1048"/>
      <c r="PEH54" s="1048"/>
      <c r="PEI54" s="1048"/>
      <c r="PEJ54" s="1048"/>
      <c r="PEK54" s="1048"/>
      <c r="PEL54" s="1048"/>
      <c r="PEM54" s="1048"/>
      <c r="PEN54" s="1048"/>
      <c r="PEO54" s="1048"/>
      <c r="PEP54" s="1048"/>
      <c r="PEQ54" s="1048"/>
      <c r="PER54" s="1048"/>
      <c r="PES54" s="1048"/>
      <c r="PET54" s="1048"/>
      <c r="PEU54" s="1048"/>
      <c r="PEV54" s="1048"/>
      <c r="PEW54" s="1048"/>
      <c r="PEX54" s="1048"/>
      <c r="PEY54" s="1048"/>
      <c r="PEZ54" s="1048"/>
      <c r="PFA54" s="1048"/>
      <c r="PFB54" s="1048"/>
      <c r="PFC54" s="1048"/>
      <c r="PFD54" s="1048"/>
      <c r="PFE54" s="1048"/>
      <c r="PFF54" s="1048"/>
      <c r="PFG54" s="1048"/>
      <c r="PFH54" s="1048"/>
      <c r="PFI54" s="1048"/>
      <c r="PFJ54" s="1048"/>
      <c r="PFK54" s="1048"/>
      <c r="PFL54" s="1048"/>
      <c r="PFM54" s="1048"/>
      <c r="PFN54" s="1048"/>
      <c r="PFO54" s="1048"/>
      <c r="PFP54" s="1048"/>
      <c r="PFQ54" s="1048"/>
      <c r="PFR54" s="1048"/>
      <c r="PFS54" s="1048"/>
      <c r="PFT54" s="1048"/>
      <c r="PFU54" s="1048"/>
      <c r="PFV54" s="1048"/>
      <c r="PFW54" s="1048"/>
      <c r="PFX54" s="1048"/>
      <c r="PFY54" s="1048"/>
      <c r="PFZ54" s="1048"/>
      <c r="PGA54" s="1048"/>
      <c r="PGB54" s="1048"/>
      <c r="PGC54" s="1048"/>
      <c r="PGD54" s="1048"/>
      <c r="PGE54" s="1048"/>
      <c r="PGF54" s="1048"/>
      <c r="PGG54" s="1048"/>
      <c r="PGH54" s="1048"/>
      <c r="PGI54" s="1048"/>
      <c r="PGJ54" s="1048"/>
      <c r="PGK54" s="1048"/>
      <c r="PGL54" s="1048"/>
      <c r="PGM54" s="1048"/>
      <c r="PGN54" s="1048"/>
      <c r="PGO54" s="1048"/>
      <c r="PGP54" s="1048"/>
      <c r="PGQ54" s="1048"/>
      <c r="PGR54" s="1048"/>
      <c r="PGS54" s="1048"/>
      <c r="PGT54" s="1048"/>
      <c r="PGU54" s="1048"/>
      <c r="PGV54" s="1048"/>
      <c r="PGW54" s="1048"/>
      <c r="PGX54" s="1048"/>
      <c r="PGY54" s="1048"/>
      <c r="PGZ54" s="1048"/>
      <c r="PHA54" s="1048"/>
      <c r="PHB54" s="1048"/>
      <c r="PHC54" s="1048"/>
      <c r="PHD54" s="1048"/>
      <c r="PHE54" s="1048"/>
      <c r="PHF54" s="1048"/>
      <c r="PHG54" s="1048"/>
      <c r="PHH54" s="1048"/>
      <c r="PHI54" s="1048"/>
      <c r="PHJ54" s="1048"/>
      <c r="PHK54" s="1048"/>
      <c r="PHL54" s="1048"/>
      <c r="PHM54" s="1048"/>
      <c r="PHN54" s="1048"/>
      <c r="PHO54" s="1048"/>
      <c r="PHP54" s="1048"/>
      <c r="PHQ54" s="1048"/>
      <c r="PHR54" s="1048"/>
      <c r="PHS54" s="1048"/>
      <c r="PHT54" s="1048"/>
      <c r="PHU54" s="1048"/>
      <c r="PHV54" s="1048"/>
      <c r="PHW54" s="1048"/>
      <c r="PHX54" s="1048"/>
      <c r="PHY54" s="1048"/>
      <c r="PHZ54" s="1048"/>
      <c r="PIA54" s="1048"/>
      <c r="PIB54" s="1048"/>
      <c r="PIC54" s="1048"/>
      <c r="PID54" s="1048"/>
      <c r="PIE54" s="1048"/>
      <c r="PIF54" s="1048"/>
      <c r="PIG54" s="1048"/>
      <c r="PIH54" s="1048"/>
      <c r="PII54" s="1048"/>
      <c r="PIJ54" s="1048"/>
      <c r="PIK54" s="1048"/>
      <c r="PIL54" s="1048"/>
      <c r="PIM54" s="1048"/>
      <c r="PIN54" s="1048"/>
      <c r="PIO54" s="1048"/>
      <c r="PIP54" s="1048"/>
      <c r="PIQ54" s="1048"/>
      <c r="PIR54" s="1048"/>
      <c r="PIS54" s="1048"/>
      <c r="PIT54" s="1048"/>
      <c r="PIU54" s="1048"/>
      <c r="PIV54" s="1048"/>
      <c r="PIW54" s="1048"/>
      <c r="PIX54" s="1048"/>
      <c r="PIY54" s="1048"/>
      <c r="PIZ54" s="1048"/>
      <c r="PJA54" s="1048"/>
      <c r="PJB54" s="1048"/>
      <c r="PJC54" s="1048"/>
      <c r="PJD54" s="1048"/>
      <c r="PJE54" s="1048"/>
      <c r="PJF54" s="1048"/>
      <c r="PJG54" s="1048"/>
      <c r="PJH54" s="1048"/>
      <c r="PJI54" s="1048"/>
      <c r="PJJ54" s="1048"/>
      <c r="PJK54" s="1048"/>
      <c r="PJL54" s="1048"/>
      <c r="PJM54" s="1048"/>
      <c r="PJN54" s="1048"/>
      <c r="PJO54" s="1048"/>
      <c r="PJP54" s="1048"/>
      <c r="PJQ54" s="1048"/>
      <c r="PJR54" s="1048"/>
      <c r="PJS54" s="1048"/>
      <c r="PJT54" s="1048"/>
      <c r="PJU54" s="1048"/>
      <c r="PJV54" s="1048"/>
      <c r="PJW54" s="1048"/>
      <c r="PJX54" s="1048"/>
      <c r="PJY54" s="1048"/>
      <c r="PJZ54" s="1048"/>
      <c r="PKA54" s="1048"/>
      <c r="PKB54" s="1048"/>
      <c r="PKC54" s="1048"/>
      <c r="PKD54" s="1048"/>
      <c r="PKE54" s="1048"/>
      <c r="PKF54" s="1048"/>
      <c r="PKG54" s="1048"/>
      <c r="PKH54" s="1048"/>
      <c r="PKI54" s="1048"/>
      <c r="PKJ54" s="1048"/>
      <c r="PKK54" s="1048"/>
      <c r="PKL54" s="1048"/>
      <c r="PKM54" s="1048"/>
      <c r="PKN54" s="1048"/>
      <c r="PKO54" s="1048"/>
      <c r="PKP54" s="1048"/>
      <c r="PKQ54" s="1048"/>
      <c r="PKR54" s="1048"/>
      <c r="PKS54" s="1048"/>
      <c r="PKT54" s="1048"/>
      <c r="PKU54" s="1048"/>
      <c r="PKV54" s="1048"/>
      <c r="PKW54" s="1048"/>
      <c r="PKX54" s="1048"/>
      <c r="PKY54" s="1048"/>
      <c r="PKZ54" s="1048"/>
      <c r="PLA54" s="1048"/>
      <c r="PLB54" s="1048"/>
      <c r="PLC54" s="1048"/>
      <c r="PLD54" s="1048"/>
      <c r="PLE54" s="1048"/>
      <c r="PLF54" s="1048"/>
      <c r="PLG54" s="1048"/>
      <c r="PLH54" s="1048"/>
      <c r="PLI54" s="1048"/>
      <c r="PLJ54" s="1048"/>
      <c r="PLK54" s="1048"/>
      <c r="PLL54" s="1048"/>
      <c r="PLM54" s="1048"/>
      <c r="PLN54" s="1048"/>
      <c r="PLO54" s="1048"/>
      <c r="PLP54" s="1048"/>
      <c r="PLQ54" s="1048"/>
      <c r="PLR54" s="1048"/>
      <c r="PLS54" s="1048"/>
      <c r="PLT54" s="1048"/>
      <c r="PLU54" s="1048"/>
      <c r="PLV54" s="1048"/>
      <c r="PLW54" s="1048"/>
      <c r="PLX54" s="1048"/>
      <c r="PLY54" s="1048"/>
      <c r="PLZ54" s="1048"/>
      <c r="PMA54" s="1048"/>
      <c r="PMB54" s="1048"/>
      <c r="PMC54" s="1048"/>
      <c r="PMD54" s="1048"/>
      <c r="PME54" s="1048"/>
      <c r="PMF54" s="1048"/>
      <c r="PMG54" s="1048"/>
      <c r="PMH54" s="1048"/>
      <c r="PMI54" s="1048"/>
      <c r="PMJ54" s="1048"/>
      <c r="PMK54" s="1048"/>
      <c r="PML54" s="1048"/>
      <c r="PMM54" s="1048"/>
      <c r="PMN54" s="1048"/>
      <c r="PMO54" s="1048"/>
      <c r="PMP54" s="1048"/>
      <c r="PMQ54" s="1048"/>
      <c r="PMR54" s="1048"/>
      <c r="PMS54" s="1048"/>
      <c r="PMT54" s="1048"/>
      <c r="PMU54" s="1048"/>
      <c r="PMV54" s="1048"/>
      <c r="PMW54" s="1048"/>
      <c r="PMX54" s="1048"/>
      <c r="PMY54" s="1048"/>
      <c r="PMZ54" s="1048"/>
      <c r="PNA54" s="1048"/>
      <c r="PNB54" s="1048"/>
      <c r="PNC54" s="1048"/>
      <c r="PND54" s="1048"/>
      <c r="PNE54" s="1048"/>
      <c r="PNF54" s="1048"/>
      <c r="PNG54" s="1048"/>
      <c r="PNH54" s="1048"/>
      <c r="PNI54" s="1048"/>
      <c r="PNJ54" s="1048"/>
      <c r="PNK54" s="1048"/>
      <c r="PNL54" s="1048"/>
      <c r="PNM54" s="1048"/>
      <c r="PNN54" s="1048"/>
      <c r="PNO54" s="1048"/>
      <c r="PNP54" s="1048"/>
      <c r="PNQ54" s="1048"/>
      <c r="PNR54" s="1048"/>
      <c r="PNS54" s="1048"/>
      <c r="PNT54" s="1048"/>
      <c r="PNU54" s="1048"/>
      <c r="PNV54" s="1048"/>
      <c r="PNW54" s="1048"/>
      <c r="PNX54" s="1048"/>
      <c r="PNY54" s="1048"/>
      <c r="PNZ54" s="1048"/>
      <c r="POA54" s="1048"/>
      <c r="POB54" s="1048"/>
      <c r="POC54" s="1048"/>
      <c r="POD54" s="1048"/>
      <c r="POE54" s="1048"/>
      <c r="POF54" s="1048"/>
      <c r="POG54" s="1048"/>
      <c r="POH54" s="1048"/>
      <c r="POI54" s="1048"/>
      <c r="POJ54" s="1048"/>
      <c r="POK54" s="1048"/>
      <c r="POL54" s="1048"/>
      <c r="POM54" s="1048"/>
      <c r="PON54" s="1048"/>
      <c r="POO54" s="1048"/>
      <c r="POP54" s="1048"/>
      <c r="POQ54" s="1048"/>
      <c r="POR54" s="1048"/>
      <c r="POS54" s="1048"/>
      <c r="POT54" s="1048"/>
      <c r="POU54" s="1048"/>
      <c r="POV54" s="1048"/>
      <c r="POW54" s="1048"/>
      <c r="POX54" s="1048"/>
      <c r="POY54" s="1048"/>
      <c r="POZ54" s="1048"/>
      <c r="PPA54" s="1048"/>
      <c r="PPB54" s="1048"/>
      <c r="PPC54" s="1048"/>
      <c r="PPD54" s="1048"/>
      <c r="PPE54" s="1048"/>
      <c r="PPF54" s="1048"/>
      <c r="PPG54" s="1048"/>
      <c r="PPH54" s="1048"/>
      <c r="PPI54" s="1048"/>
      <c r="PPJ54" s="1048"/>
      <c r="PPK54" s="1048"/>
      <c r="PPL54" s="1048"/>
      <c r="PPM54" s="1048"/>
      <c r="PPN54" s="1048"/>
      <c r="PPO54" s="1048"/>
      <c r="PPP54" s="1048"/>
      <c r="PPQ54" s="1048"/>
      <c r="PPR54" s="1048"/>
      <c r="PPS54" s="1048"/>
      <c r="PPT54" s="1048"/>
      <c r="PPU54" s="1048"/>
      <c r="PPV54" s="1048"/>
      <c r="PPW54" s="1048"/>
      <c r="PPX54" s="1048"/>
      <c r="PPY54" s="1048"/>
      <c r="PPZ54" s="1048"/>
      <c r="PQA54" s="1048"/>
      <c r="PQB54" s="1048"/>
      <c r="PQC54" s="1048"/>
      <c r="PQD54" s="1048"/>
      <c r="PQE54" s="1048"/>
      <c r="PQF54" s="1048"/>
      <c r="PQG54" s="1048"/>
      <c r="PQH54" s="1048"/>
      <c r="PQI54" s="1048"/>
      <c r="PQJ54" s="1048"/>
      <c r="PQK54" s="1048"/>
      <c r="PQL54" s="1048"/>
      <c r="PQM54" s="1048"/>
      <c r="PQN54" s="1048"/>
      <c r="PQO54" s="1048"/>
      <c r="PQP54" s="1048"/>
      <c r="PQQ54" s="1048"/>
      <c r="PQR54" s="1048"/>
      <c r="PQS54" s="1048"/>
      <c r="PQT54" s="1048"/>
      <c r="PQU54" s="1048"/>
      <c r="PQV54" s="1048"/>
      <c r="PQW54" s="1048"/>
      <c r="PQX54" s="1048"/>
      <c r="PQY54" s="1048"/>
      <c r="PQZ54" s="1048"/>
      <c r="PRA54" s="1048"/>
      <c r="PRB54" s="1048"/>
      <c r="PRC54" s="1048"/>
      <c r="PRD54" s="1048"/>
      <c r="PRE54" s="1048"/>
      <c r="PRF54" s="1048"/>
      <c r="PRG54" s="1048"/>
      <c r="PRH54" s="1048"/>
      <c r="PRI54" s="1048"/>
      <c r="PRJ54" s="1048"/>
      <c r="PRK54" s="1048"/>
      <c r="PRL54" s="1048"/>
      <c r="PRM54" s="1048"/>
      <c r="PRN54" s="1048"/>
      <c r="PRO54" s="1048"/>
      <c r="PRP54" s="1048"/>
      <c r="PRQ54" s="1048"/>
      <c r="PRR54" s="1048"/>
      <c r="PRS54" s="1048"/>
      <c r="PRT54" s="1048"/>
      <c r="PRU54" s="1048"/>
      <c r="PRV54" s="1048"/>
      <c r="PRW54" s="1048"/>
      <c r="PRX54" s="1048"/>
      <c r="PRY54" s="1048"/>
      <c r="PRZ54" s="1048"/>
      <c r="PSA54" s="1048"/>
      <c r="PSB54" s="1048"/>
      <c r="PSC54" s="1048"/>
      <c r="PSD54" s="1048"/>
      <c r="PSE54" s="1048"/>
      <c r="PSF54" s="1048"/>
      <c r="PSG54" s="1048"/>
      <c r="PSH54" s="1048"/>
      <c r="PSI54" s="1048"/>
      <c r="PSJ54" s="1048"/>
      <c r="PSK54" s="1048"/>
      <c r="PSL54" s="1048"/>
      <c r="PSM54" s="1048"/>
      <c r="PSN54" s="1048"/>
      <c r="PSO54" s="1048"/>
      <c r="PSP54" s="1048"/>
      <c r="PSQ54" s="1048"/>
      <c r="PSR54" s="1048"/>
      <c r="PSS54" s="1048"/>
      <c r="PST54" s="1048"/>
      <c r="PSU54" s="1048"/>
      <c r="PSV54" s="1048"/>
      <c r="PSW54" s="1048"/>
      <c r="PSX54" s="1048"/>
      <c r="PSY54" s="1048"/>
      <c r="PSZ54" s="1048"/>
      <c r="PTA54" s="1048"/>
      <c r="PTB54" s="1048"/>
      <c r="PTC54" s="1048"/>
      <c r="PTD54" s="1048"/>
      <c r="PTE54" s="1048"/>
      <c r="PTF54" s="1048"/>
      <c r="PTG54" s="1048"/>
      <c r="PTH54" s="1048"/>
      <c r="PTI54" s="1048"/>
      <c r="PTJ54" s="1048"/>
      <c r="PTK54" s="1048"/>
      <c r="PTL54" s="1048"/>
      <c r="PTM54" s="1048"/>
      <c r="PTN54" s="1048"/>
      <c r="PTO54" s="1048"/>
      <c r="PTP54" s="1048"/>
      <c r="PTQ54" s="1048"/>
      <c r="PTR54" s="1048"/>
      <c r="PTS54" s="1048"/>
      <c r="PTT54" s="1048"/>
      <c r="PTU54" s="1048"/>
      <c r="PTV54" s="1048"/>
      <c r="PTW54" s="1048"/>
      <c r="PTX54" s="1048"/>
      <c r="PTY54" s="1048"/>
      <c r="PTZ54" s="1048"/>
      <c r="PUA54" s="1048"/>
      <c r="PUB54" s="1048"/>
      <c r="PUC54" s="1048"/>
      <c r="PUD54" s="1048"/>
      <c r="PUE54" s="1048"/>
      <c r="PUF54" s="1048"/>
      <c r="PUG54" s="1048"/>
      <c r="PUH54" s="1048"/>
      <c r="PUI54" s="1048"/>
      <c r="PUJ54" s="1048"/>
      <c r="PUK54" s="1048"/>
      <c r="PUL54" s="1048"/>
      <c r="PUM54" s="1048"/>
      <c r="PUN54" s="1048"/>
      <c r="PUO54" s="1048"/>
      <c r="PUP54" s="1048"/>
      <c r="PUQ54" s="1048"/>
      <c r="PUR54" s="1048"/>
      <c r="PUS54" s="1048"/>
      <c r="PUT54" s="1048"/>
      <c r="PUU54" s="1048"/>
      <c r="PUV54" s="1048"/>
      <c r="PUW54" s="1048"/>
      <c r="PUX54" s="1048"/>
      <c r="PUY54" s="1048"/>
      <c r="PUZ54" s="1048"/>
      <c r="PVA54" s="1048"/>
      <c r="PVB54" s="1048"/>
      <c r="PVC54" s="1048"/>
      <c r="PVD54" s="1048"/>
      <c r="PVE54" s="1048"/>
      <c r="PVF54" s="1048"/>
      <c r="PVG54" s="1048"/>
      <c r="PVH54" s="1048"/>
      <c r="PVI54" s="1048"/>
      <c r="PVJ54" s="1048"/>
      <c r="PVK54" s="1048"/>
      <c r="PVL54" s="1048"/>
      <c r="PVM54" s="1048"/>
      <c r="PVN54" s="1048"/>
      <c r="PVO54" s="1048"/>
      <c r="PVP54" s="1048"/>
      <c r="PVQ54" s="1048"/>
      <c r="PVR54" s="1048"/>
      <c r="PVS54" s="1048"/>
      <c r="PVT54" s="1048"/>
      <c r="PVU54" s="1048"/>
      <c r="PVV54" s="1048"/>
      <c r="PVW54" s="1048"/>
      <c r="PVX54" s="1048"/>
      <c r="PVY54" s="1048"/>
      <c r="PVZ54" s="1048"/>
      <c r="PWA54" s="1048"/>
      <c r="PWB54" s="1048"/>
      <c r="PWC54" s="1048"/>
      <c r="PWD54" s="1048"/>
      <c r="PWE54" s="1048"/>
      <c r="PWF54" s="1048"/>
      <c r="PWG54" s="1048"/>
      <c r="PWH54" s="1048"/>
      <c r="PWI54" s="1048"/>
      <c r="PWJ54" s="1048"/>
      <c r="PWK54" s="1048"/>
      <c r="PWL54" s="1048"/>
      <c r="PWM54" s="1048"/>
      <c r="PWN54" s="1048"/>
      <c r="PWO54" s="1048"/>
      <c r="PWP54" s="1048"/>
      <c r="PWQ54" s="1048"/>
      <c r="PWR54" s="1048"/>
      <c r="PWS54" s="1048"/>
      <c r="PWT54" s="1048"/>
      <c r="PWU54" s="1048"/>
      <c r="PWV54" s="1048"/>
      <c r="PWW54" s="1048"/>
      <c r="PWX54" s="1048"/>
      <c r="PWY54" s="1048"/>
      <c r="PWZ54" s="1048"/>
      <c r="PXA54" s="1048"/>
      <c r="PXB54" s="1048"/>
      <c r="PXC54" s="1048"/>
      <c r="PXD54" s="1048"/>
      <c r="PXE54" s="1048"/>
      <c r="PXF54" s="1048"/>
      <c r="PXG54" s="1048"/>
      <c r="PXH54" s="1048"/>
      <c r="PXI54" s="1048"/>
      <c r="PXJ54" s="1048"/>
      <c r="PXK54" s="1048"/>
      <c r="PXL54" s="1048"/>
      <c r="PXM54" s="1048"/>
      <c r="PXN54" s="1048"/>
      <c r="PXO54" s="1048"/>
      <c r="PXP54" s="1048"/>
      <c r="PXQ54" s="1048"/>
      <c r="PXR54" s="1048"/>
      <c r="PXS54" s="1048"/>
      <c r="PXT54" s="1048"/>
      <c r="PXU54" s="1048"/>
      <c r="PXV54" s="1048"/>
      <c r="PXW54" s="1048"/>
      <c r="PXX54" s="1048"/>
      <c r="PXY54" s="1048"/>
      <c r="PXZ54" s="1048"/>
      <c r="PYA54" s="1048"/>
      <c r="PYB54" s="1048"/>
      <c r="PYC54" s="1048"/>
      <c r="PYD54" s="1048"/>
      <c r="PYE54" s="1048"/>
      <c r="PYF54" s="1048"/>
      <c r="PYG54" s="1048"/>
      <c r="PYH54" s="1048"/>
      <c r="PYI54" s="1048"/>
      <c r="PYJ54" s="1048"/>
      <c r="PYK54" s="1048"/>
      <c r="PYL54" s="1048"/>
      <c r="PYM54" s="1048"/>
      <c r="PYN54" s="1048"/>
      <c r="PYO54" s="1048"/>
      <c r="PYP54" s="1048"/>
      <c r="PYQ54" s="1048"/>
      <c r="PYR54" s="1048"/>
      <c r="PYS54" s="1048"/>
      <c r="PYT54" s="1048"/>
      <c r="PYU54" s="1048"/>
      <c r="PYV54" s="1048"/>
      <c r="PYW54" s="1048"/>
      <c r="PYX54" s="1048"/>
      <c r="PYY54" s="1048"/>
      <c r="PYZ54" s="1048"/>
      <c r="PZA54" s="1048"/>
      <c r="PZB54" s="1048"/>
      <c r="PZC54" s="1048"/>
      <c r="PZD54" s="1048"/>
      <c r="PZE54" s="1048"/>
      <c r="PZF54" s="1048"/>
      <c r="PZG54" s="1048"/>
      <c r="PZH54" s="1048"/>
      <c r="PZI54" s="1048"/>
      <c r="PZJ54" s="1048"/>
      <c r="PZK54" s="1048"/>
      <c r="PZL54" s="1048"/>
      <c r="PZM54" s="1048"/>
      <c r="PZN54" s="1048"/>
      <c r="PZO54" s="1048"/>
      <c r="PZP54" s="1048"/>
      <c r="PZQ54" s="1048"/>
      <c r="PZR54" s="1048"/>
      <c r="PZS54" s="1048"/>
      <c r="PZT54" s="1048"/>
      <c r="PZU54" s="1048"/>
      <c r="PZV54" s="1048"/>
      <c r="PZW54" s="1048"/>
      <c r="PZX54" s="1048"/>
      <c r="PZY54" s="1048"/>
      <c r="PZZ54" s="1048"/>
      <c r="QAA54" s="1048"/>
      <c r="QAB54" s="1048"/>
      <c r="QAC54" s="1048"/>
      <c r="QAD54" s="1048"/>
      <c r="QAE54" s="1048"/>
      <c r="QAF54" s="1048"/>
      <c r="QAG54" s="1048"/>
      <c r="QAH54" s="1048"/>
      <c r="QAI54" s="1048"/>
      <c r="QAJ54" s="1048"/>
      <c r="QAK54" s="1048"/>
      <c r="QAL54" s="1048"/>
      <c r="QAM54" s="1048"/>
      <c r="QAN54" s="1048"/>
      <c r="QAO54" s="1048"/>
      <c r="QAP54" s="1048"/>
      <c r="QAQ54" s="1048"/>
      <c r="QAR54" s="1048"/>
      <c r="QAS54" s="1048"/>
      <c r="QAT54" s="1048"/>
      <c r="QAU54" s="1048"/>
      <c r="QAV54" s="1048"/>
      <c r="QAW54" s="1048"/>
      <c r="QAX54" s="1048"/>
      <c r="QAY54" s="1048"/>
      <c r="QAZ54" s="1048"/>
      <c r="QBA54" s="1048"/>
      <c r="QBB54" s="1048"/>
      <c r="QBC54" s="1048"/>
      <c r="QBD54" s="1048"/>
      <c r="QBE54" s="1048"/>
      <c r="QBF54" s="1048"/>
      <c r="QBG54" s="1048"/>
      <c r="QBH54" s="1048"/>
      <c r="QBI54" s="1048"/>
      <c r="QBJ54" s="1048"/>
      <c r="QBK54" s="1048"/>
      <c r="QBL54" s="1048"/>
      <c r="QBM54" s="1048"/>
      <c r="QBN54" s="1048"/>
      <c r="QBO54" s="1048"/>
      <c r="QBP54" s="1048"/>
      <c r="QBQ54" s="1048"/>
      <c r="QBR54" s="1048"/>
      <c r="QBS54" s="1048"/>
      <c r="QBT54" s="1048"/>
      <c r="QBU54" s="1048"/>
      <c r="QBV54" s="1048"/>
      <c r="QBW54" s="1048"/>
      <c r="QBX54" s="1048"/>
      <c r="QBY54" s="1048"/>
      <c r="QBZ54" s="1048"/>
      <c r="QCA54" s="1048"/>
      <c r="QCB54" s="1048"/>
      <c r="QCC54" s="1048"/>
      <c r="QCD54" s="1048"/>
      <c r="QCE54" s="1048"/>
      <c r="QCF54" s="1048"/>
      <c r="QCG54" s="1048"/>
      <c r="QCH54" s="1048"/>
      <c r="QCI54" s="1048"/>
      <c r="QCJ54" s="1048"/>
      <c r="QCK54" s="1048"/>
      <c r="QCL54" s="1048"/>
      <c r="QCM54" s="1048"/>
      <c r="QCN54" s="1048"/>
      <c r="QCO54" s="1048"/>
      <c r="QCP54" s="1048"/>
      <c r="QCQ54" s="1048"/>
      <c r="QCR54" s="1048"/>
      <c r="QCS54" s="1048"/>
      <c r="QCT54" s="1048"/>
      <c r="QCU54" s="1048"/>
      <c r="QCV54" s="1048"/>
      <c r="QCW54" s="1048"/>
      <c r="QCX54" s="1048"/>
      <c r="QCY54" s="1048"/>
      <c r="QCZ54" s="1048"/>
      <c r="QDA54" s="1048"/>
      <c r="QDB54" s="1048"/>
      <c r="QDC54" s="1048"/>
      <c r="QDD54" s="1048"/>
      <c r="QDE54" s="1048"/>
      <c r="QDF54" s="1048"/>
      <c r="QDG54" s="1048"/>
      <c r="QDH54" s="1048"/>
      <c r="QDI54" s="1048"/>
      <c r="QDJ54" s="1048"/>
      <c r="QDK54" s="1048"/>
      <c r="QDL54" s="1048"/>
      <c r="QDM54" s="1048"/>
      <c r="QDN54" s="1048"/>
      <c r="QDO54" s="1048"/>
      <c r="QDP54" s="1048"/>
      <c r="QDQ54" s="1048"/>
      <c r="QDR54" s="1048"/>
      <c r="QDS54" s="1048"/>
      <c r="QDT54" s="1048"/>
      <c r="QDU54" s="1048"/>
      <c r="QDV54" s="1048"/>
      <c r="QDW54" s="1048"/>
      <c r="QDX54" s="1048"/>
      <c r="QDY54" s="1048"/>
      <c r="QDZ54" s="1048"/>
      <c r="QEA54" s="1048"/>
      <c r="QEB54" s="1048"/>
      <c r="QEC54" s="1048"/>
      <c r="QED54" s="1048"/>
      <c r="QEE54" s="1048"/>
      <c r="QEF54" s="1048"/>
      <c r="QEG54" s="1048"/>
      <c r="QEH54" s="1048"/>
      <c r="QEI54" s="1048"/>
      <c r="QEJ54" s="1048"/>
      <c r="QEK54" s="1048"/>
      <c r="QEL54" s="1048"/>
      <c r="QEM54" s="1048"/>
      <c r="QEN54" s="1048"/>
      <c r="QEO54" s="1048"/>
      <c r="QEP54" s="1048"/>
      <c r="QEQ54" s="1048"/>
      <c r="QER54" s="1048"/>
      <c r="QES54" s="1048"/>
      <c r="QET54" s="1048"/>
      <c r="QEU54" s="1048"/>
      <c r="QEV54" s="1048"/>
      <c r="QEW54" s="1048"/>
      <c r="QEX54" s="1048"/>
      <c r="QEY54" s="1048"/>
      <c r="QEZ54" s="1048"/>
      <c r="QFA54" s="1048"/>
      <c r="QFB54" s="1048"/>
      <c r="QFC54" s="1048"/>
      <c r="QFD54" s="1048"/>
      <c r="QFE54" s="1048"/>
      <c r="QFF54" s="1048"/>
      <c r="QFG54" s="1048"/>
      <c r="QFH54" s="1048"/>
      <c r="QFI54" s="1048"/>
      <c r="QFJ54" s="1048"/>
      <c r="QFK54" s="1048"/>
      <c r="QFL54" s="1048"/>
      <c r="QFM54" s="1048"/>
      <c r="QFN54" s="1048"/>
      <c r="QFO54" s="1048"/>
      <c r="QFP54" s="1048"/>
      <c r="QFQ54" s="1048"/>
      <c r="QFR54" s="1048"/>
      <c r="QFS54" s="1048"/>
      <c r="QFT54" s="1048"/>
      <c r="QFU54" s="1048"/>
      <c r="QFV54" s="1048"/>
      <c r="QFW54" s="1048"/>
      <c r="QFX54" s="1048"/>
      <c r="QFY54" s="1048"/>
      <c r="QFZ54" s="1048"/>
      <c r="QGA54" s="1048"/>
      <c r="QGB54" s="1048"/>
      <c r="QGC54" s="1048"/>
      <c r="QGD54" s="1048"/>
      <c r="QGE54" s="1048"/>
      <c r="QGF54" s="1048"/>
      <c r="QGG54" s="1048"/>
      <c r="QGH54" s="1048"/>
      <c r="QGI54" s="1048"/>
      <c r="QGJ54" s="1048"/>
      <c r="QGK54" s="1048"/>
      <c r="QGL54" s="1048"/>
      <c r="QGM54" s="1048"/>
      <c r="QGN54" s="1048"/>
      <c r="QGO54" s="1048"/>
      <c r="QGP54" s="1048"/>
      <c r="QGQ54" s="1048"/>
      <c r="QGR54" s="1048"/>
      <c r="QGS54" s="1048"/>
      <c r="QGT54" s="1048"/>
      <c r="QGU54" s="1048"/>
      <c r="QGV54" s="1048"/>
      <c r="QGW54" s="1048"/>
      <c r="QGX54" s="1048"/>
      <c r="QGY54" s="1048"/>
      <c r="QGZ54" s="1048"/>
      <c r="QHA54" s="1048"/>
      <c r="QHB54" s="1048"/>
      <c r="QHC54" s="1048"/>
      <c r="QHD54" s="1048"/>
      <c r="QHE54" s="1048"/>
      <c r="QHF54" s="1048"/>
      <c r="QHG54" s="1048"/>
      <c r="QHH54" s="1048"/>
      <c r="QHI54" s="1048"/>
      <c r="QHJ54" s="1048"/>
      <c r="QHK54" s="1048"/>
      <c r="QHL54" s="1048"/>
      <c r="QHM54" s="1048"/>
      <c r="QHN54" s="1048"/>
      <c r="QHO54" s="1048"/>
      <c r="QHP54" s="1048"/>
      <c r="QHQ54" s="1048"/>
      <c r="QHR54" s="1048"/>
      <c r="QHS54" s="1048"/>
      <c r="QHT54" s="1048"/>
      <c r="QHU54" s="1048"/>
      <c r="QHV54" s="1048"/>
      <c r="QHW54" s="1048"/>
      <c r="QHX54" s="1048"/>
      <c r="QHY54" s="1048"/>
      <c r="QHZ54" s="1048"/>
      <c r="QIA54" s="1048"/>
      <c r="QIB54" s="1048"/>
      <c r="QIC54" s="1048"/>
      <c r="QID54" s="1048"/>
      <c r="QIE54" s="1048"/>
      <c r="QIF54" s="1048"/>
      <c r="QIG54" s="1048"/>
      <c r="QIH54" s="1048"/>
      <c r="QII54" s="1048"/>
      <c r="QIJ54" s="1048"/>
      <c r="QIK54" s="1048"/>
      <c r="QIL54" s="1048"/>
      <c r="QIM54" s="1048"/>
      <c r="QIN54" s="1048"/>
      <c r="QIO54" s="1048"/>
      <c r="QIP54" s="1048"/>
      <c r="QIQ54" s="1048"/>
      <c r="QIR54" s="1048"/>
      <c r="QIS54" s="1048"/>
      <c r="QIT54" s="1048"/>
      <c r="QIU54" s="1048"/>
      <c r="QIV54" s="1048"/>
      <c r="QIW54" s="1048"/>
      <c r="QIX54" s="1048"/>
      <c r="QIY54" s="1048"/>
      <c r="QIZ54" s="1048"/>
      <c r="QJA54" s="1048"/>
      <c r="QJB54" s="1048"/>
      <c r="QJC54" s="1048"/>
      <c r="QJD54" s="1048"/>
      <c r="QJE54" s="1048"/>
      <c r="QJF54" s="1048"/>
      <c r="QJG54" s="1048"/>
      <c r="QJH54" s="1048"/>
      <c r="QJI54" s="1048"/>
      <c r="QJJ54" s="1048"/>
      <c r="QJK54" s="1048"/>
      <c r="QJL54" s="1048"/>
      <c r="QJM54" s="1048"/>
      <c r="QJN54" s="1048"/>
      <c r="QJO54" s="1048"/>
      <c r="QJP54" s="1048"/>
      <c r="QJQ54" s="1048"/>
      <c r="QJR54" s="1048"/>
      <c r="QJS54" s="1048"/>
      <c r="QJT54" s="1048"/>
      <c r="QJU54" s="1048"/>
      <c r="QJV54" s="1048"/>
      <c r="QJW54" s="1048"/>
      <c r="QJX54" s="1048"/>
      <c r="QJY54" s="1048"/>
      <c r="QJZ54" s="1048"/>
      <c r="QKA54" s="1048"/>
      <c r="QKB54" s="1048"/>
      <c r="QKC54" s="1048"/>
      <c r="QKD54" s="1048"/>
      <c r="QKE54" s="1048"/>
      <c r="QKF54" s="1048"/>
      <c r="QKG54" s="1048"/>
      <c r="QKH54" s="1048"/>
      <c r="QKI54" s="1048"/>
      <c r="QKJ54" s="1048"/>
      <c r="QKK54" s="1048"/>
      <c r="QKL54" s="1048"/>
      <c r="QKM54" s="1048"/>
      <c r="QKN54" s="1048"/>
      <c r="QKO54" s="1048"/>
      <c r="QKP54" s="1048"/>
      <c r="QKQ54" s="1048"/>
      <c r="QKR54" s="1048"/>
      <c r="QKS54" s="1048"/>
      <c r="QKT54" s="1048"/>
      <c r="QKU54" s="1048"/>
      <c r="QKV54" s="1048"/>
      <c r="QKW54" s="1048"/>
      <c r="QKX54" s="1048"/>
      <c r="QKY54" s="1048"/>
      <c r="QKZ54" s="1048"/>
      <c r="QLA54" s="1048"/>
      <c r="QLB54" s="1048"/>
      <c r="QLC54" s="1048"/>
      <c r="QLD54" s="1048"/>
      <c r="QLE54" s="1048"/>
      <c r="QLF54" s="1048"/>
      <c r="QLG54" s="1048"/>
      <c r="QLH54" s="1048"/>
      <c r="QLI54" s="1048"/>
      <c r="QLJ54" s="1048"/>
      <c r="QLK54" s="1048"/>
      <c r="QLL54" s="1048"/>
      <c r="QLM54" s="1048"/>
      <c r="QLN54" s="1048"/>
      <c r="QLO54" s="1048"/>
      <c r="QLP54" s="1048"/>
      <c r="QLQ54" s="1048"/>
      <c r="QLR54" s="1048"/>
      <c r="QLS54" s="1048"/>
      <c r="QLT54" s="1048"/>
      <c r="QLU54" s="1048"/>
      <c r="QLV54" s="1048"/>
      <c r="QLW54" s="1048"/>
      <c r="QLX54" s="1048"/>
      <c r="QLY54" s="1048"/>
      <c r="QLZ54" s="1048"/>
      <c r="QMA54" s="1048"/>
      <c r="QMB54" s="1048"/>
      <c r="QMC54" s="1048"/>
      <c r="QMD54" s="1048"/>
      <c r="QME54" s="1048"/>
      <c r="QMF54" s="1048"/>
      <c r="QMG54" s="1048"/>
      <c r="QMH54" s="1048"/>
      <c r="QMI54" s="1048"/>
      <c r="QMJ54" s="1048"/>
      <c r="QMK54" s="1048"/>
      <c r="QML54" s="1048"/>
      <c r="QMM54" s="1048"/>
      <c r="QMN54" s="1048"/>
      <c r="QMO54" s="1048"/>
      <c r="QMP54" s="1048"/>
      <c r="QMQ54" s="1048"/>
      <c r="QMR54" s="1048"/>
      <c r="QMS54" s="1048"/>
      <c r="QMT54" s="1048"/>
      <c r="QMU54" s="1048"/>
      <c r="QMV54" s="1048"/>
      <c r="QMW54" s="1048"/>
      <c r="QMX54" s="1048"/>
      <c r="QMY54" s="1048"/>
      <c r="QMZ54" s="1048"/>
      <c r="QNA54" s="1048"/>
      <c r="QNB54" s="1048"/>
      <c r="QNC54" s="1048"/>
      <c r="QND54" s="1048"/>
      <c r="QNE54" s="1048"/>
      <c r="QNF54" s="1048"/>
      <c r="QNG54" s="1048"/>
      <c r="QNH54" s="1048"/>
      <c r="QNI54" s="1048"/>
      <c r="QNJ54" s="1048"/>
      <c r="QNK54" s="1048"/>
      <c r="QNL54" s="1048"/>
      <c r="QNM54" s="1048"/>
      <c r="QNN54" s="1048"/>
      <c r="QNO54" s="1048"/>
      <c r="QNP54" s="1048"/>
      <c r="QNQ54" s="1048"/>
      <c r="QNR54" s="1048"/>
      <c r="QNS54" s="1048"/>
      <c r="QNT54" s="1048"/>
      <c r="QNU54" s="1048"/>
      <c r="QNV54" s="1048"/>
      <c r="QNW54" s="1048"/>
      <c r="QNX54" s="1048"/>
      <c r="QNY54" s="1048"/>
      <c r="QNZ54" s="1048"/>
      <c r="QOA54" s="1048"/>
      <c r="QOB54" s="1048"/>
      <c r="QOC54" s="1048"/>
      <c r="QOD54" s="1048"/>
      <c r="QOE54" s="1048"/>
      <c r="QOF54" s="1048"/>
      <c r="QOG54" s="1048"/>
      <c r="QOH54" s="1048"/>
      <c r="QOI54" s="1048"/>
      <c r="QOJ54" s="1048"/>
      <c r="QOK54" s="1048"/>
      <c r="QOL54" s="1048"/>
      <c r="QOM54" s="1048"/>
      <c r="QON54" s="1048"/>
      <c r="QOO54" s="1048"/>
      <c r="QOP54" s="1048"/>
      <c r="QOQ54" s="1048"/>
      <c r="QOR54" s="1048"/>
      <c r="QOS54" s="1048"/>
      <c r="QOT54" s="1048"/>
      <c r="QOU54" s="1048"/>
      <c r="QOV54" s="1048"/>
      <c r="QOW54" s="1048"/>
      <c r="QOX54" s="1048"/>
      <c r="QOY54" s="1048"/>
      <c r="QOZ54" s="1048"/>
      <c r="QPA54" s="1048"/>
      <c r="QPB54" s="1048"/>
      <c r="QPC54" s="1048"/>
      <c r="QPD54" s="1048"/>
      <c r="QPE54" s="1048"/>
      <c r="QPF54" s="1048"/>
      <c r="QPG54" s="1048"/>
      <c r="QPH54" s="1048"/>
      <c r="QPI54" s="1048"/>
      <c r="QPJ54" s="1048"/>
      <c r="QPK54" s="1048"/>
      <c r="QPL54" s="1048"/>
      <c r="QPM54" s="1048"/>
      <c r="QPN54" s="1048"/>
      <c r="QPO54" s="1048"/>
      <c r="QPP54" s="1048"/>
      <c r="QPQ54" s="1048"/>
      <c r="QPR54" s="1048"/>
      <c r="QPS54" s="1048"/>
      <c r="QPT54" s="1048"/>
      <c r="QPU54" s="1048"/>
      <c r="QPV54" s="1048"/>
      <c r="QPW54" s="1048"/>
      <c r="QPX54" s="1048"/>
      <c r="QPY54" s="1048"/>
      <c r="QPZ54" s="1048"/>
      <c r="QQA54" s="1048"/>
      <c r="QQB54" s="1048"/>
      <c r="QQC54" s="1048"/>
      <c r="QQD54" s="1048"/>
      <c r="QQE54" s="1048"/>
      <c r="QQF54" s="1048"/>
      <c r="QQG54" s="1048"/>
      <c r="QQH54" s="1048"/>
      <c r="QQI54" s="1048"/>
      <c r="QQJ54" s="1048"/>
      <c r="QQK54" s="1048"/>
      <c r="QQL54" s="1048"/>
      <c r="QQM54" s="1048"/>
      <c r="QQN54" s="1048"/>
      <c r="QQO54" s="1048"/>
      <c r="QQP54" s="1048"/>
      <c r="QQQ54" s="1048"/>
      <c r="QQR54" s="1048"/>
      <c r="QQS54" s="1048"/>
      <c r="QQT54" s="1048"/>
      <c r="QQU54" s="1048"/>
      <c r="QQV54" s="1048"/>
      <c r="QQW54" s="1048"/>
      <c r="QQX54" s="1048"/>
      <c r="QQY54" s="1048"/>
      <c r="QQZ54" s="1048"/>
      <c r="QRA54" s="1048"/>
      <c r="QRB54" s="1048"/>
      <c r="QRC54" s="1048"/>
      <c r="QRD54" s="1048"/>
      <c r="QRE54" s="1048"/>
      <c r="QRF54" s="1048"/>
      <c r="QRG54" s="1048"/>
      <c r="QRH54" s="1048"/>
      <c r="QRI54" s="1048"/>
      <c r="QRJ54" s="1048"/>
      <c r="QRK54" s="1048"/>
      <c r="QRL54" s="1048"/>
      <c r="QRM54" s="1048"/>
      <c r="QRN54" s="1048"/>
      <c r="QRO54" s="1048"/>
      <c r="QRP54" s="1048"/>
      <c r="QRQ54" s="1048"/>
      <c r="QRR54" s="1048"/>
      <c r="QRS54" s="1048"/>
      <c r="QRT54" s="1048"/>
      <c r="QRU54" s="1048"/>
      <c r="QRV54" s="1048"/>
      <c r="QRW54" s="1048"/>
      <c r="QRX54" s="1048"/>
      <c r="QRY54" s="1048"/>
      <c r="QRZ54" s="1048"/>
      <c r="QSA54" s="1048"/>
      <c r="QSB54" s="1048"/>
      <c r="QSC54" s="1048"/>
      <c r="QSD54" s="1048"/>
      <c r="QSE54" s="1048"/>
      <c r="QSF54" s="1048"/>
      <c r="QSG54" s="1048"/>
      <c r="QSH54" s="1048"/>
      <c r="QSI54" s="1048"/>
      <c r="QSJ54" s="1048"/>
      <c r="QSK54" s="1048"/>
      <c r="QSL54" s="1048"/>
      <c r="QSM54" s="1048"/>
      <c r="QSN54" s="1048"/>
      <c r="QSO54" s="1048"/>
      <c r="QSP54" s="1048"/>
      <c r="QSQ54" s="1048"/>
      <c r="QSR54" s="1048"/>
      <c r="QSS54" s="1048"/>
      <c r="QST54" s="1048"/>
      <c r="QSU54" s="1048"/>
      <c r="QSV54" s="1048"/>
      <c r="QSW54" s="1048"/>
      <c r="QSX54" s="1048"/>
      <c r="QSY54" s="1048"/>
      <c r="QSZ54" s="1048"/>
      <c r="QTA54" s="1048"/>
      <c r="QTB54" s="1048"/>
      <c r="QTC54" s="1048"/>
      <c r="QTD54" s="1048"/>
      <c r="QTE54" s="1048"/>
      <c r="QTF54" s="1048"/>
      <c r="QTG54" s="1048"/>
      <c r="QTH54" s="1048"/>
      <c r="QTI54" s="1048"/>
      <c r="QTJ54" s="1048"/>
      <c r="QTK54" s="1048"/>
      <c r="QTL54" s="1048"/>
      <c r="QTM54" s="1048"/>
      <c r="QTN54" s="1048"/>
      <c r="QTO54" s="1048"/>
      <c r="QTP54" s="1048"/>
      <c r="QTQ54" s="1048"/>
      <c r="QTR54" s="1048"/>
      <c r="QTS54" s="1048"/>
      <c r="QTT54" s="1048"/>
      <c r="QTU54" s="1048"/>
      <c r="QTV54" s="1048"/>
      <c r="QTW54" s="1048"/>
      <c r="QTX54" s="1048"/>
      <c r="QTY54" s="1048"/>
      <c r="QTZ54" s="1048"/>
      <c r="QUA54" s="1048"/>
      <c r="QUB54" s="1048"/>
      <c r="QUC54" s="1048"/>
      <c r="QUD54" s="1048"/>
      <c r="QUE54" s="1048"/>
      <c r="QUF54" s="1048"/>
      <c r="QUG54" s="1048"/>
      <c r="QUH54" s="1048"/>
      <c r="QUI54" s="1048"/>
      <c r="QUJ54" s="1048"/>
      <c r="QUK54" s="1048"/>
      <c r="QUL54" s="1048"/>
      <c r="QUM54" s="1048"/>
      <c r="QUN54" s="1048"/>
      <c r="QUO54" s="1048"/>
      <c r="QUP54" s="1048"/>
      <c r="QUQ54" s="1048"/>
      <c r="QUR54" s="1048"/>
      <c r="QUS54" s="1048"/>
      <c r="QUT54" s="1048"/>
      <c r="QUU54" s="1048"/>
      <c r="QUV54" s="1048"/>
      <c r="QUW54" s="1048"/>
      <c r="QUX54" s="1048"/>
      <c r="QUY54" s="1048"/>
      <c r="QUZ54" s="1048"/>
      <c r="QVA54" s="1048"/>
      <c r="QVB54" s="1048"/>
      <c r="QVC54" s="1048"/>
      <c r="QVD54" s="1048"/>
      <c r="QVE54" s="1048"/>
      <c r="QVF54" s="1048"/>
      <c r="QVG54" s="1048"/>
      <c r="QVH54" s="1048"/>
      <c r="QVI54" s="1048"/>
      <c r="QVJ54" s="1048"/>
      <c r="QVK54" s="1048"/>
      <c r="QVL54" s="1048"/>
      <c r="QVM54" s="1048"/>
      <c r="QVN54" s="1048"/>
      <c r="QVO54" s="1048"/>
      <c r="QVP54" s="1048"/>
      <c r="QVQ54" s="1048"/>
      <c r="QVR54" s="1048"/>
      <c r="QVS54" s="1048"/>
      <c r="QVT54" s="1048"/>
      <c r="QVU54" s="1048"/>
      <c r="QVV54" s="1048"/>
      <c r="QVW54" s="1048"/>
      <c r="QVX54" s="1048"/>
      <c r="QVY54" s="1048"/>
      <c r="QVZ54" s="1048"/>
      <c r="QWA54" s="1048"/>
      <c r="QWB54" s="1048"/>
      <c r="QWC54" s="1048"/>
      <c r="QWD54" s="1048"/>
      <c r="QWE54" s="1048"/>
      <c r="QWF54" s="1048"/>
      <c r="QWG54" s="1048"/>
      <c r="QWH54" s="1048"/>
      <c r="QWI54" s="1048"/>
      <c r="QWJ54" s="1048"/>
      <c r="QWK54" s="1048"/>
      <c r="QWL54" s="1048"/>
      <c r="QWM54" s="1048"/>
      <c r="QWN54" s="1048"/>
      <c r="QWO54" s="1048"/>
      <c r="QWP54" s="1048"/>
      <c r="QWQ54" s="1048"/>
      <c r="QWR54" s="1048"/>
      <c r="QWS54" s="1048"/>
      <c r="QWT54" s="1048"/>
      <c r="QWU54" s="1048"/>
      <c r="QWV54" s="1048"/>
      <c r="QWW54" s="1048"/>
      <c r="QWX54" s="1048"/>
      <c r="QWY54" s="1048"/>
      <c r="QWZ54" s="1048"/>
      <c r="QXA54" s="1048"/>
      <c r="QXB54" s="1048"/>
      <c r="QXC54" s="1048"/>
      <c r="QXD54" s="1048"/>
      <c r="QXE54" s="1048"/>
      <c r="QXF54" s="1048"/>
      <c r="QXG54" s="1048"/>
      <c r="QXH54" s="1048"/>
      <c r="QXI54" s="1048"/>
      <c r="QXJ54" s="1048"/>
      <c r="QXK54" s="1048"/>
      <c r="QXL54" s="1048"/>
      <c r="QXM54" s="1048"/>
      <c r="QXN54" s="1048"/>
      <c r="QXO54" s="1048"/>
      <c r="QXP54" s="1048"/>
      <c r="QXQ54" s="1048"/>
      <c r="QXR54" s="1048"/>
      <c r="QXS54" s="1048"/>
      <c r="QXT54" s="1048"/>
      <c r="QXU54" s="1048"/>
      <c r="QXV54" s="1048"/>
      <c r="QXW54" s="1048"/>
      <c r="QXX54" s="1048"/>
      <c r="QXY54" s="1048"/>
      <c r="QXZ54" s="1048"/>
      <c r="QYA54" s="1048"/>
      <c r="QYB54" s="1048"/>
      <c r="QYC54" s="1048"/>
      <c r="QYD54" s="1048"/>
      <c r="QYE54" s="1048"/>
      <c r="QYF54" s="1048"/>
      <c r="QYG54" s="1048"/>
      <c r="QYH54" s="1048"/>
      <c r="QYI54" s="1048"/>
      <c r="QYJ54" s="1048"/>
      <c r="QYK54" s="1048"/>
      <c r="QYL54" s="1048"/>
      <c r="QYM54" s="1048"/>
      <c r="QYN54" s="1048"/>
      <c r="QYO54" s="1048"/>
      <c r="QYP54" s="1048"/>
      <c r="QYQ54" s="1048"/>
      <c r="QYR54" s="1048"/>
      <c r="QYS54" s="1048"/>
      <c r="QYT54" s="1048"/>
      <c r="QYU54" s="1048"/>
      <c r="QYV54" s="1048"/>
      <c r="QYW54" s="1048"/>
      <c r="QYX54" s="1048"/>
      <c r="QYY54" s="1048"/>
      <c r="QYZ54" s="1048"/>
      <c r="QZA54" s="1048"/>
      <c r="QZB54" s="1048"/>
      <c r="QZC54" s="1048"/>
      <c r="QZD54" s="1048"/>
      <c r="QZE54" s="1048"/>
      <c r="QZF54" s="1048"/>
      <c r="QZG54" s="1048"/>
      <c r="QZH54" s="1048"/>
      <c r="QZI54" s="1048"/>
      <c r="QZJ54" s="1048"/>
      <c r="QZK54" s="1048"/>
      <c r="QZL54" s="1048"/>
      <c r="QZM54" s="1048"/>
      <c r="QZN54" s="1048"/>
      <c r="QZO54" s="1048"/>
      <c r="QZP54" s="1048"/>
      <c r="QZQ54" s="1048"/>
      <c r="QZR54" s="1048"/>
      <c r="QZS54" s="1048"/>
      <c r="QZT54" s="1048"/>
      <c r="QZU54" s="1048"/>
      <c r="QZV54" s="1048"/>
      <c r="QZW54" s="1048"/>
      <c r="QZX54" s="1048"/>
      <c r="QZY54" s="1048"/>
      <c r="QZZ54" s="1048"/>
      <c r="RAA54" s="1048"/>
      <c r="RAB54" s="1048"/>
      <c r="RAC54" s="1048"/>
      <c r="RAD54" s="1048"/>
      <c r="RAE54" s="1048"/>
      <c r="RAF54" s="1048"/>
      <c r="RAG54" s="1048"/>
      <c r="RAH54" s="1048"/>
      <c r="RAI54" s="1048"/>
      <c r="RAJ54" s="1048"/>
      <c r="RAK54" s="1048"/>
      <c r="RAL54" s="1048"/>
      <c r="RAM54" s="1048"/>
      <c r="RAN54" s="1048"/>
      <c r="RAO54" s="1048"/>
      <c r="RAP54" s="1048"/>
      <c r="RAQ54" s="1048"/>
      <c r="RAR54" s="1048"/>
      <c r="RAS54" s="1048"/>
      <c r="RAT54" s="1048"/>
      <c r="RAU54" s="1048"/>
      <c r="RAV54" s="1048"/>
      <c r="RAW54" s="1048"/>
      <c r="RAX54" s="1048"/>
      <c r="RAY54" s="1048"/>
      <c r="RAZ54" s="1048"/>
      <c r="RBA54" s="1048"/>
      <c r="RBB54" s="1048"/>
      <c r="RBC54" s="1048"/>
      <c r="RBD54" s="1048"/>
      <c r="RBE54" s="1048"/>
      <c r="RBF54" s="1048"/>
      <c r="RBG54" s="1048"/>
      <c r="RBH54" s="1048"/>
      <c r="RBI54" s="1048"/>
      <c r="RBJ54" s="1048"/>
      <c r="RBK54" s="1048"/>
      <c r="RBL54" s="1048"/>
      <c r="RBM54" s="1048"/>
      <c r="RBN54" s="1048"/>
      <c r="RBO54" s="1048"/>
      <c r="RBP54" s="1048"/>
      <c r="RBQ54" s="1048"/>
      <c r="RBR54" s="1048"/>
      <c r="RBS54" s="1048"/>
      <c r="RBT54" s="1048"/>
      <c r="RBU54" s="1048"/>
      <c r="RBV54" s="1048"/>
      <c r="RBW54" s="1048"/>
      <c r="RBX54" s="1048"/>
      <c r="RBY54" s="1048"/>
      <c r="RBZ54" s="1048"/>
      <c r="RCA54" s="1048"/>
      <c r="RCB54" s="1048"/>
      <c r="RCC54" s="1048"/>
      <c r="RCD54" s="1048"/>
      <c r="RCE54" s="1048"/>
      <c r="RCF54" s="1048"/>
      <c r="RCG54" s="1048"/>
      <c r="RCH54" s="1048"/>
      <c r="RCI54" s="1048"/>
      <c r="RCJ54" s="1048"/>
      <c r="RCK54" s="1048"/>
      <c r="RCL54" s="1048"/>
      <c r="RCM54" s="1048"/>
      <c r="RCN54" s="1048"/>
      <c r="RCO54" s="1048"/>
      <c r="RCP54" s="1048"/>
      <c r="RCQ54" s="1048"/>
      <c r="RCR54" s="1048"/>
      <c r="RCS54" s="1048"/>
      <c r="RCT54" s="1048"/>
      <c r="RCU54" s="1048"/>
      <c r="RCV54" s="1048"/>
      <c r="RCW54" s="1048"/>
      <c r="RCX54" s="1048"/>
      <c r="RCY54" s="1048"/>
      <c r="RCZ54" s="1048"/>
      <c r="RDA54" s="1048"/>
      <c r="RDB54" s="1048"/>
      <c r="RDC54" s="1048"/>
      <c r="RDD54" s="1048"/>
      <c r="RDE54" s="1048"/>
      <c r="RDF54" s="1048"/>
      <c r="RDG54" s="1048"/>
      <c r="RDH54" s="1048"/>
      <c r="RDI54" s="1048"/>
      <c r="RDJ54" s="1048"/>
      <c r="RDK54" s="1048"/>
      <c r="RDL54" s="1048"/>
      <c r="RDM54" s="1048"/>
      <c r="RDN54" s="1048"/>
      <c r="RDO54" s="1048"/>
      <c r="RDP54" s="1048"/>
      <c r="RDQ54" s="1048"/>
      <c r="RDR54" s="1048"/>
      <c r="RDS54" s="1048"/>
      <c r="RDT54" s="1048"/>
      <c r="RDU54" s="1048"/>
      <c r="RDV54" s="1048"/>
      <c r="RDW54" s="1048"/>
      <c r="RDX54" s="1048"/>
      <c r="RDY54" s="1048"/>
      <c r="RDZ54" s="1048"/>
      <c r="REA54" s="1048"/>
      <c r="REB54" s="1048"/>
      <c r="REC54" s="1048"/>
      <c r="RED54" s="1048"/>
      <c r="REE54" s="1048"/>
      <c r="REF54" s="1048"/>
      <c r="REG54" s="1048"/>
      <c r="REH54" s="1048"/>
      <c r="REI54" s="1048"/>
      <c r="REJ54" s="1048"/>
      <c r="REK54" s="1048"/>
      <c r="REL54" s="1048"/>
      <c r="REM54" s="1048"/>
      <c r="REN54" s="1048"/>
      <c r="REO54" s="1048"/>
      <c r="REP54" s="1048"/>
      <c r="REQ54" s="1048"/>
      <c r="RER54" s="1048"/>
      <c r="RES54" s="1048"/>
      <c r="RET54" s="1048"/>
      <c r="REU54" s="1048"/>
      <c r="REV54" s="1048"/>
      <c r="REW54" s="1048"/>
      <c r="REX54" s="1048"/>
      <c r="REY54" s="1048"/>
      <c r="REZ54" s="1048"/>
      <c r="RFA54" s="1048"/>
      <c r="RFB54" s="1048"/>
      <c r="RFC54" s="1048"/>
      <c r="RFD54" s="1048"/>
      <c r="RFE54" s="1048"/>
      <c r="RFF54" s="1048"/>
      <c r="RFG54" s="1048"/>
      <c r="RFH54" s="1048"/>
      <c r="RFI54" s="1048"/>
      <c r="RFJ54" s="1048"/>
      <c r="RFK54" s="1048"/>
      <c r="RFL54" s="1048"/>
      <c r="RFM54" s="1048"/>
      <c r="RFN54" s="1048"/>
      <c r="RFO54" s="1048"/>
      <c r="RFP54" s="1048"/>
      <c r="RFQ54" s="1048"/>
      <c r="RFR54" s="1048"/>
      <c r="RFS54" s="1048"/>
      <c r="RFT54" s="1048"/>
      <c r="RFU54" s="1048"/>
      <c r="RFV54" s="1048"/>
      <c r="RFW54" s="1048"/>
      <c r="RFX54" s="1048"/>
      <c r="RFY54" s="1048"/>
      <c r="RFZ54" s="1048"/>
      <c r="RGA54" s="1048"/>
      <c r="RGB54" s="1048"/>
      <c r="RGC54" s="1048"/>
      <c r="RGD54" s="1048"/>
      <c r="RGE54" s="1048"/>
      <c r="RGF54" s="1048"/>
      <c r="RGG54" s="1048"/>
      <c r="RGH54" s="1048"/>
      <c r="RGI54" s="1048"/>
      <c r="RGJ54" s="1048"/>
      <c r="RGK54" s="1048"/>
      <c r="RGL54" s="1048"/>
      <c r="RGM54" s="1048"/>
      <c r="RGN54" s="1048"/>
      <c r="RGO54" s="1048"/>
      <c r="RGP54" s="1048"/>
      <c r="RGQ54" s="1048"/>
      <c r="RGR54" s="1048"/>
      <c r="RGS54" s="1048"/>
      <c r="RGT54" s="1048"/>
      <c r="RGU54" s="1048"/>
      <c r="RGV54" s="1048"/>
      <c r="RGW54" s="1048"/>
      <c r="RGX54" s="1048"/>
      <c r="RGY54" s="1048"/>
      <c r="RGZ54" s="1048"/>
      <c r="RHA54" s="1048"/>
      <c r="RHB54" s="1048"/>
      <c r="RHC54" s="1048"/>
      <c r="RHD54" s="1048"/>
      <c r="RHE54" s="1048"/>
      <c r="RHF54" s="1048"/>
      <c r="RHG54" s="1048"/>
      <c r="RHH54" s="1048"/>
      <c r="RHI54" s="1048"/>
      <c r="RHJ54" s="1048"/>
      <c r="RHK54" s="1048"/>
      <c r="RHL54" s="1048"/>
      <c r="RHM54" s="1048"/>
      <c r="RHN54" s="1048"/>
      <c r="RHO54" s="1048"/>
      <c r="RHP54" s="1048"/>
      <c r="RHQ54" s="1048"/>
      <c r="RHR54" s="1048"/>
      <c r="RHS54" s="1048"/>
      <c r="RHT54" s="1048"/>
      <c r="RHU54" s="1048"/>
      <c r="RHV54" s="1048"/>
      <c r="RHW54" s="1048"/>
      <c r="RHX54" s="1048"/>
      <c r="RHY54" s="1048"/>
      <c r="RHZ54" s="1048"/>
      <c r="RIA54" s="1048"/>
      <c r="RIB54" s="1048"/>
      <c r="RIC54" s="1048"/>
      <c r="RID54" s="1048"/>
      <c r="RIE54" s="1048"/>
      <c r="RIF54" s="1048"/>
      <c r="RIG54" s="1048"/>
      <c r="RIH54" s="1048"/>
      <c r="RII54" s="1048"/>
      <c r="RIJ54" s="1048"/>
      <c r="RIK54" s="1048"/>
      <c r="RIL54" s="1048"/>
      <c r="RIM54" s="1048"/>
      <c r="RIN54" s="1048"/>
      <c r="RIO54" s="1048"/>
      <c r="RIP54" s="1048"/>
      <c r="RIQ54" s="1048"/>
      <c r="RIR54" s="1048"/>
      <c r="RIS54" s="1048"/>
      <c r="RIT54" s="1048"/>
      <c r="RIU54" s="1048"/>
      <c r="RIV54" s="1048"/>
      <c r="RIW54" s="1048"/>
      <c r="RIX54" s="1048"/>
      <c r="RIY54" s="1048"/>
      <c r="RIZ54" s="1048"/>
      <c r="RJA54" s="1048"/>
      <c r="RJB54" s="1048"/>
      <c r="RJC54" s="1048"/>
      <c r="RJD54" s="1048"/>
      <c r="RJE54" s="1048"/>
      <c r="RJF54" s="1048"/>
      <c r="RJG54" s="1048"/>
      <c r="RJH54" s="1048"/>
      <c r="RJI54" s="1048"/>
      <c r="RJJ54" s="1048"/>
      <c r="RJK54" s="1048"/>
      <c r="RJL54" s="1048"/>
      <c r="RJM54" s="1048"/>
      <c r="RJN54" s="1048"/>
      <c r="RJO54" s="1048"/>
      <c r="RJP54" s="1048"/>
      <c r="RJQ54" s="1048"/>
      <c r="RJR54" s="1048"/>
      <c r="RJS54" s="1048"/>
      <c r="RJT54" s="1048"/>
      <c r="RJU54" s="1048"/>
      <c r="RJV54" s="1048"/>
      <c r="RJW54" s="1048"/>
      <c r="RJX54" s="1048"/>
      <c r="RJY54" s="1048"/>
      <c r="RJZ54" s="1048"/>
      <c r="RKA54" s="1048"/>
      <c r="RKB54" s="1048"/>
      <c r="RKC54" s="1048"/>
      <c r="RKD54" s="1048"/>
      <c r="RKE54" s="1048"/>
      <c r="RKF54" s="1048"/>
      <c r="RKG54" s="1048"/>
      <c r="RKH54" s="1048"/>
      <c r="RKI54" s="1048"/>
      <c r="RKJ54" s="1048"/>
      <c r="RKK54" s="1048"/>
      <c r="RKL54" s="1048"/>
      <c r="RKM54" s="1048"/>
      <c r="RKN54" s="1048"/>
      <c r="RKO54" s="1048"/>
      <c r="RKP54" s="1048"/>
      <c r="RKQ54" s="1048"/>
      <c r="RKR54" s="1048"/>
      <c r="RKS54" s="1048"/>
      <c r="RKT54" s="1048"/>
      <c r="RKU54" s="1048"/>
      <c r="RKV54" s="1048"/>
      <c r="RKW54" s="1048"/>
      <c r="RKX54" s="1048"/>
      <c r="RKY54" s="1048"/>
      <c r="RKZ54" s="1048"/>
      <c r="RLA54" s="1048"/>
      <c r="RLB54" s="1048"/>
      <c r="RLC54" s="1048"/>
      <c r="RLD54" s="1048"/>
      <c r="RLE54" s="1048"/>
      <c r="RLF54" s="1048"/>
      <c r="RLG54" s="1048"/>
      <c r="RLH54" s="1048"/>
      <c r="RLI54" s="1048"/>
      <c r="RLJ54" s="1048"/>
      <c r="RLK54" s="1048"/>
      <c r="RLL54" s="1048"/>
      <c r="RLM54" s="1048"/>
      <c r="RLN54" s="1048"/>
      <c r="RLO54" s="1048"/>
      <c r="RLP54" s="1048"/>
      <c r="RLQ54" s="1048"/>
      <c r="RLR54" s="1048"/>
      <c r="RLS54" s="1048"/>
      <c r="RLT54" s="1048"/>
      <c r="RLU54" s="1048"/>
      <c r="RLV54" s="1048"/>
      <c r="RLW54" s="1048"/>
      <c r="RLX54" s="1048"/>
      <c r="RLY54" s="1048"/>
      <c r="RLZ54" s="1048"/>
      <c r="RMA54" s="1048"/>
      <c r="RMB54" s="1048"/>
      <c r="RMC54" s="1048"/>
      <c r="RMD54" s="1048"/>
      <c r="RME54" s="1048"/>
      <c r="RMF54" s="1048"/>
      <c r="RMG54" s="1048"/>
      <c r="RMH54" s="1048"/>
      <c r="RMI54" s="1048"/>
      <c r="RMJ54" s="1048"/>
      <c r="RMK54" s="1048"/>
      <c r="RML54" s="1048"/>
      <c r="RMM54" s="1048"/>
      <c r="RMN54" s="1048"/>
      <c r="RMO54" s="1048"/>
      <c r="RMP54" s="1048"/>
      <c r="RMQ54" s="1048"/>
      <c r="RMR54" s="1048"/>
      <c r="RMS54" s="1048"/>
      <c r="RMT54" s="1048"/>
      <c r="RMU54" s="1048"/>
      <c r="RMV54" s="1048"/>
      <c r="RMW54" s="1048"/>
      <c r="RMX54" s="1048"/>
      <c r="RMY54" s="1048"/>
      <c r="RMZ54" s="1048"/>
      <c r="RNA54" s="1048"/>
      <c r="RNB54" s="1048"/>
      <c r="RNC54" s="1048"/>
      <c r="RND54" s="1048"/>
      <c r="RNE54" s="1048"/>
      <c r="RNF54" s="1048"/>
      <c r="RNG54" s="1048"/>
      <c r="RNH54" s="1048"/>
      <c r="RNI54" s="1048"/>
      <c r="RNJ54" s="1048"/>
      <c r="RNK54" s="1048"/>
      <c r="RNL54" s="1048"/>
      <c r="RNM54" s="1048"/>
      <c r="RNN54" s="1048"/>
      <c r="RNO54" s="1048"/>
      <c r="RNP54" s="1048"/>
      <c r="RNQ54" s="1048"/>
      <c r="RNR54" s="1048"/>
      <c r="RNS54" s="1048"/>
      <c r="RNT54" s="1048"/>
      <c r="RNU54" s="1048"/>
      <c r="RNV54" s="1048"/>
      <c r="RNW54" s="1048"/>
      <c r="RNX54" s="1048"/>
      <c r="RNY54" s="1048"/>
      <c r="RNZ54" s="1048"/>
      <c r="ROA54" s="1048"/>
      <c r="ROB54" s="1048"/>
      <c r="ROC54" s="1048"/>
      <c r="ROD54" s="1048"/>
      <c r="ROE54" s="1048"/>
      <c r="ROF54" s="1048"/>
      <c r="ROG54" s="1048"/>
      <c r="ROH54" s="1048"/>
      <c r="ROI54" s="1048"/>
      <c r="ROJ54" s="1048"/>
      <c r="ROK54" s="1048"/>
      <c r="ROL54" s="1048"/>
      <c r="ROM54" s="1048"/>
      <c r="RON54" s="1048"/>
      <c r="ROO54" s="1048"/>
      <c r="ROP54" s="1048"/>
      <c r="ROQ54" s="1048"/>
      <c r="ROR54" s="1048"/>
      <c r="ROS54" s="1048"/>
      <c r="ROT54" s="1048"/>
      <c r="ROU54" s="1048"/>
      <c r="ROV54" s="1048"/>
      <c r="ROW54" s="1048"/>
      <c r="ROX54" s="1048"/>
      <c r="ROY54" s="1048"/>
      <c r="ROZ54" s="1048"/>
      <c r="RPA54" s="1048"/>
      <c r="RPB54" s="1048"/>
      <c r="RPC54" s="1048"/>
      <c r="RPD54" s="1048"/>
      <c r="RPE54" s="1048"/>
      <c r="RPF54" s="1048"/>
      <c r="RPG54" s="1048"/>
      <c r="RPH54" s="1048"/>
      <c r="RPI54" s="1048"/>
      <c r="RPJ54" s="1048"/>
      <c r="RPK54" s="1048"/>
      <c r="RPL54" s="1048"/>
      <c r="RPM54" s="1048"/>
      <c r="RPN54" s="1048"/>
      <c r="RPO54" s="1048"/>
      <c r="RPP54" s="1048"/>
      <c r="RPQ54" s="1048"/>
      <c r="RPR54" s="1048"/>
      <c r="RPS54" s="1048"/>
      <c r="RPT54" s="1048"/>
      <c r="RPU54" s="1048"/>
      <c r="RPV54" s="1048"/>
      <c r="RPW54" s="1048"/>
      <c r="RPX54" s="1048"/>
      <c r="RPY54" s="1048"/>
      <c r="RPZ54" s="1048"/>
      <c r="RQA54" s="1048"/>
      <c r="RQB54" s="1048"/>
      <c r="RQC54" s="1048"/>
      <c r="RQD54" s="1048"/>
      <c r="RQE54" s="1048"/>
      <c r="RQF54" s="1048"/>
      <c r="RQG54" s="1048"/>
      <c r="RQH54" s="1048"/>
      <c r="RQI54" s="1048"/>
      <c r="RQJ54" s="1048"/>
      <c r="RQK54" s="1048"/>
      <c r="RQL54" s="1048"/>
      <c r="RQM54" s="1048"/>
      <c r="RQN54" s="1048"/>
      <c r="RQO54" s="1048"/>
      <c r="RQP54" s="1048"/>
      <c r="RQQ54" s="1048"/>
      <c r="RQR54" s="1048"/>
      <c r="RQS54" s="1048"/>
      <c r="RQT54" s="1048"/>
      <c r="RQU54" s="1048"/>
      <c r="RQV54" s="1048"/>
      <c r="RQW54" s="1048"/>
      <c r="RQX54" s="1048"/>
      <c r="RQY54" s="1048"/>
      <c r="RQZ54" s="1048"/>
      <c r="RRA54" s="1048"/>
      <c r="RRB54" s="1048"/>
      <c r="RRC54" s="1048"/>
      <c r="RRD54" s="1048"/>
      <c r="RRE54" s="1048"/>
      <c r="RRF54" s="1048"/>
      <c r="RRG54" s="1048"/>
      <c r="RRH54" s="1048"/>
      <c r="RRI54" s="1048"/>
      <c r="RRJ54" s="1048"/>
      <c r="RRK54" s="1048"/>
      <c r="RRL54" s="1048"/>
      <c r="RRM54" s="1048"/>
      <c r="RRN54" s="1048"/>
      <c r="RRO54" s="1048"/>
      <c r="RRP54" s="1048"/>
      <c r="RRQ54" s="1048"/>
      <c r="RRR54" s="1048"/>
      <c r="RRS54" s="1048"/>
      <c r="RRT54" s="1048"/>
      <c r="RRU54" s="1048"/>
      <c r="RRV54" s="1048"/>
      <c r="RRW54" s="1048"/>
      <c r="RRX54" s="1048"/>
      <c r="RRY54" s="1048"/>
      <c r="RRZ54" s="1048"/>
      <c r="RSA54" s="1048"/>
      <c r="RSB54" s="1048"/>
      <c r="RSC54" s="1048"/>
      <c r="RSD54" s="1048"/>
      <c r="RSE54" s="1048"/>
      <c r="RSF54" s="1048"/>
      <c r="RSG54" s="1048"/>
      <c r="RSH54" s="1048"/>
      <c r="RSI54" s="1048"/>
      <c r="RSJ54" s="1048"/>
      <c r="RSK54" s="1048"/>
      <c r="RSL54" s="1048"/>
      <c r="RSM54" s="1048"/>
      <c r="RSN54" s="1048"/>
      <c r="RSO54" s="1048"/>
      <c r="RSP54" s="1048"/>
      <c r="RSQ54" s="1048"/>
      <c r="RSR54" s="1048"/>
      <c r="RSS54" s="1048"/>
      <c r="RST54" s="1048"/>
      <c r="RSU54" s="1048"/>
      <c r="RSV54" s="1048"/>
      <c r="RSW54" s="1048"/>
      <c r="RSX54" s="1048"/>
      <c r="RSY54" s="1048"/>
      <c r="RSZ54" s="1048"/>
      <c r="RTA54" s="1048"/>
      <c r="RTB54" s="1048"/>
      <c r="RTC54" s="1048"/>
      <c r="RTD54" s="1048"/>
      <c r="RTE54" s="1048"/>
      <c r="RTF54" s="1048"/>
      <c r="RTG54" s="1048"/>
      <c r="RTH54" s="1048"/>
      <c r="RTI54" s="1048"/>
      <c r="RTJ54" s="1048"/>
      <c r="RTK54" s="1048"/>
      <c r="RTL54" s="1048"/>
      <c r="RTM54" s="1048"/>
      <c r="RTN54" s="1048"/>
      <c r="RTO54" s="1048"/>
      <c r="RTP54" s="1048"/>
      <c r="RTQ54" s="1048"/>
      <c r="RTR54" s="1048"/>
      <c r="RTS54" s="1048"/>
      <c r="RTT54" s="1048"/>
      <c r="RTU54" s="1048"/>
      <c r="RTV54" s="1048"/>
      <c r="RTW54" s="1048"/>
      <c r="RTX54" s="1048"/>
      <c r="RTY54" s="1048"/>
      <c r="RTZ54" s="1048"/>
      <c r="RUA54" s="1048"/>
      <c r="RUB54" s="1048"/>
      <c r="RUC54" s="1048"/>
      <c r="RUD54" s="1048"/>
      <c r="RUE54" s="1048"/>
      <c r="RUF54" s="1048"/>
      <c r="RUG54" s="1048"/>
      <c r="RUH54" s="1048"/>
      <c r="RUI54" s="1048"/>
      <c r="RUJ54" s="1048"/>
      <c r="RUK54" s="1048"/>
      <c r="RUL54" s="1048"/>
      <c r="RUM54" s="1048"/>
      <c r="RUN54" s="1048"/>
      <c r="RUO54" s="1048"/>
      <c r="RUP54" s="1048"/>
      <c r="RUQ54" s="1048"/>
      <c r="RUR54" s="1048"/>
      <c r="RUS54" s="1048"/>
      <c r="RUT54" s="1048"/>
      <c r="RUU54" s="1048"/>
      <c r="RUV54" s="1048"/>
      <c r="RUW54" s="1048"/>
      <c r="RUX54" s="1048"/>
      <c r="RUY54" s="1048"/>
      <c r="RUZ54" s="1048"/>
      <c r="RVA54" s="1048"/>
      <c r="RVB54" s="1048"/>
      <c r="RVC54" s="1048"/>
      <c r="RVD54" s="1048"/>
      <c r="RVE54" s="1048"/>
      <c r="RVF54" s="1048"/>
      <c r="RVG54" s="1048"/>
      <c r="RVH54" s="1048"/>
      <c r="RVI54" s="1048"/>
      <c r="RVJ54" s="1048"/>
      <c r="RVK54" s="1048"/>
      <c r="RVL54" s="1048"/>
      <c r="RVM54" s="1048"/>
      <c r="RVN54" s="1048"/>
      <c r="RVO54" s="1048"/>
      <c r="RVP54" s="1048"/>
      <c r="RVQ54" s="1048"/>
      <c r="RVR54" s="1048"/>
      <c r="RVS54" s="1048"/>
      <c r="RVT54" s="1048"/>
      <c r="RVU54" s="1048"/>
      <c r="RVV54" s="1048"/>
      <c r="RVW54" s="1048"/>
      <c r="RVX54" s="1048"/>
      <c r="RVY54" s="1048"/>
      <c r="RVZ54" s="1048"/>
      <c r="RWA54" s="1048"/>
      <c r="RWB54" s="1048"/>
      <c r="RWC54" s="1048"/>
      <c r="RWD54" s="1048"/>
      <c r="RWE54" s="1048"/>
      <c r="RWF54" s="1048"/>
      <c r="RWG54" s="1048"/>
      <c r="RWH54" s="1048"/>
      <c r="RWI54" s="1048"/>
      <c r="RWJ54" s="1048"/>
      <c r="RWK54" s="1048"/>
      <c r="RWL54" s="1048"/>
      <c r="RWM54" s="1048"/>
      <c r="RWN54" s="1048"/>
      <c r="RWO54" s="1048"/>
      <c r="RWP54" s="1048"/>
      <c r="RWQ54" s="1048"/>
      <c r="RWR54" s="1048"/>
      <c r="RWS54" s="1048"/>
      <c r="RWT54" s="1048"/>
      <c r="RWU54" s="1048"/>
      <c r="RWV54" s="1048"/>
      <c r="RWW54" s="1048"/>
      <c r="RWX54" s="1048"/>
      <c r="RWY54" s="1048"/>
      <c r="RWZ54" s="1048"/>
      <c r="RXA54" s="1048"/>
      <c r="RXB54" s="1048"/>
      <c r="RXC54" s="1048"/>
      <c r="RXD54" s="1048"/>
      <c r="RXE54" s="1048"/>
      <c r="RXF54" s="1048"/>
      <c r="RXG54" s="1048"/>
      <c r="RXH54" s="1048"/>
      <c r="RXI54" s="1048"/>
      <c r="RXJ54" s="1048"/>
      <c r="RXK54" s="1048"/>
      <c r="RXL54" s="1048"/>
      <c r="RXM54" s="1048"/>
      <c r="RXN54" s="1048"/>
      <c r="RXO54" s="1048"/>
      <c r="RXP54" s="1048"/>
      <c r="RXQ54" s="1048"/>
      <c r="RXR54" s="1048"/>
      <c r="RXS54" s="1048"/>
      <c r="RXT54" s="1048"/>
      <c r="RXU54" s="1048"/>
      <c r="RXV54" s="1048"/>
      <c r="RXW54" s="1048"/>
      <c r="RXX54" s="1048"/>
      <c r="RXY54" s="1048"/>
      <c r="RXZ54" s="1048"/>
      <c r="RYA54" s="1048"/>
      <c r="RYB54" s="1048"/>
      <c r="RYC54" s="1048"/>
      <c r="RYD54" s="1048"/>
      <c r="RYE54" s="1048"/>
      <c r="RYF54" s="1048"/>
      <c r="RYG54" s="1048"/>
      <c r="RYH54" s="1048"/>
      <c r="RYI54" s="1048"/>
      <c r="RYJ54" s="1048"/>
      <c r="RYK54" s="1048"/>
      <c r="RYL54" s="1048"/>
      <c r="RYM54" s="1048"/>
      <c r="RYN54" s="1048"/>
      <c r="RYO54" s="1048"/>
      <c r="RYP54" s="1048"/>
      <c r="RYQ54" s="1048"/>
      <c r="RYR54" s="1048"/>
      <c r="RYS54" s="1048"/>
      <c r="RYT54" s="1048"/>
      <c r="RYU54" s="1048"/>
      <c r="RYV54" s="1048"/>
      <c r="RYW54" s="1048"/>
      <c r="RYX54" s="1048"/>
      <c r="RYY54" s="1048"/>
      <c r="RYZ54" s="1048"/>
      <c r="RZA54" s="1048"/>
      <c r="RZB54" s="1048"/>
      <c r="RZC54" s="1048"/>
      <c r="RZD54" s="1048"/>
      <c r="RZE54" s="1048"/>
      <c r="RZF54" s="1048"/>
      <c r="RZG54" s="1048"/>
      <c r="RZH54" s="1048"/>
      <c r="RZI54" s="1048"/>
      <c r="RZJ54" s="1048"/>
      <c r="RZK54" s="1048"/>
      <c r="RZL54" s="1048"/>
      <c r="RZM54" s="1048"/>
      <c r="RZN54" s="1048"/>
      <c r="RZO54" s="1048"/>
      <c r="RZP54" s="1048"/>
      <c r="RZQ54" s="1048"/>
      <c r="RZR54" s="1048"/>
      <c r="RZS54" s="1048"/>
      <c r="RZT54" s="1048"/>
      <c r="RZU54" s="1048"/>
      <c r="RZV54" s="1048"/>
      <c r="RZW54" s="1048"/>
      <c r="RZX54" s="1048"/>
      <c r="RZY54" s="1048"/>
      <c r="RZZ54" s="1048"/>
      <c r="SAA54" s="1048"/>
      <c r="SAB54" s="1048"/>
      <c r="SAC54" s="1048"/>
      <c r="SAD54" s="1048"/>
      <c r="SAE54" s="1048"/>
      <c r="SAF54" s="1048"/>
      <c r="SAG54" s="1048"/>
      <c r="SAH54" s="1048"/>
      <c r="SAI54" s="1048"/>
      <c r="SAJ54" s="1048"/>
      <c r="SAK54" s="1048"/>
      <c r="SAL54" s="1048"/>
      <c r="SAM54" s="1048"/>
      <c r="SAN54" s="1048"/>
      <c r="SAO54" s="1048"/>
      <c r="SAP54" s="1048"/>
      <c r="SAQ54" s="1048"/>
      <c r="SAR54" s="1048"/>
      <c r="SAS54" s="1048"/>
      <c r="SAT54" s="1048"/>
      <c r="SAU54" s="1048"/>
      <c r="SAV54" s="1048"/>
      <c r="SAW54" s="1048"/>
      <c r="SAX54" s="1048"/>
      <c r="SAY54" s="1048"/>
      <c r="SAZ54" s="1048"/>
      <c r="SBA54" s="1048"/>
      <c r="SBB54" s="1048"/>
      <c r="SBC54" s="1048"/>
      <c r="SBD54" s="1048"/>
      <c r="SBE54" s="1048"/>
      <c r="SBF54" s="1048"/>
      <c r="SBG54" s="1048"/>
      <c r="SBH54" s="1048"/>
      <c r="SBI54" s="1048"/>
      <c r="SBJ54" s="1048"/>
      <c r="SBK54" s="1048"/>
      <c r="SBL54" s="1048"/>
      <c r="SBM54" s="1048"/>
      <c r="SBN54" s="1048"/>
      <c r="SBO54" s="1048"/>
      <c r="SBP54" s="1048"/>
      <c r="SBQ54" s="1048"/>
      <c r="SBR54" s="1048"/>
      <c r="SBS54" s="1048"/>
      <c r="SBT54" s="1048"/>
      <c r="SBU54" s="1048"/>
      <c r="SBV54" s="1048"/>
      <c r="SBW54" s="1048"/>
      <c r="SBX54" s="1048"/>
      <c r="SBY54" s="1048"/>
      <c r="SBZ54" s="1048"/>
      <c r="SCA54" s="1048"/>
      <c r="SCB54" s="1048"/>
      <c r="SCC54" s="1048"/>
      <c r="SCD54" s="1048"/>
      <c r="SCE54" s="1048"/>
      <c r="SCF54" s="1048"/>
      <c r="SCG54" s="1048"/>
      <c r="SCH54" s="1048"/>
      <c r="SCI54" s="1048"/>
      <c r="SCJ54" s="1048"/>
      <c r="SCK54" s="1048"/>
      <c r="SCL54" s="1048"/>
      <c r="SCM54" s="1048"/>
      <c r="SCN54" s="1048"/>
      <c r="SCO54" s="1048"/>
      <c r="SCP54" s="1048"/>
      <c r="SCQ54" s="1048"/>
      <c r="SCR54" s="1048"/>
      <c r="SCS54" s="1048"/>
      <c r="SCT54" s="1048"/>
      <c r="SCU54" s="1048"/>
      <c r="SCV54" s="1048"/>
      <c r="SCW54" s="1048"/>
      <c r="SCX54" s="1048"/>
      <c r="SCY54" s="1048"/>
      <c r="SCZ54" s="1048"/>
      <c r="SDA54" s="1048"/>
      <c r="SDB54" s="1048"/>
      <c r="SDC54" s="1048"/>
      <c r="SDD54" s="1048"/>
      <c r="SDE54" s="1048"/>
      <c r="SDF54" s="1048"/>
      <c r="SDG54" s="1048"/>
      <c r="SDH54" s="1048"/>
      <c r="SDI54" s="1048"/>
      <c r="SDJ54" s="1048"/>
      <c r="SDK54" s="1048"/>
      <c r="SDL54" s="1048"/>
      <c r="SDM54" s="1048"/>
      <c r="SDN54" s="1048"/>
      <c r="SDO54" s="1048"/>
      <c r="SDP54" s="1048"/>
      <c r="SDQ54" s="1048"/>
      <c r="SDR54" s="1048"/>
      <c r="SDS54" s="1048"/>
      <c r="SDT54" s="1048"/>
      <c r="SDU54" s="1048"/>
      <c r="SDV54" s="1048"/>
      <c r="SDW54" s="1048"/>
      <c r="SDX54" s="1048"/>
      <c r="SDY54" s="1048"/>
      <c r="SDZ54" s="1048"/>
      <c r="SEA54" s="1048"/>
      <c r="SEB54" s="1048"/>
      <c r="SEC54" s="1048"/>
      <c r="SED54" s="1048"/>
      <c r="SEE54" s="1048"/>
      <c r="SEF54" s="1048"/>
      <c r="SEG54" s="1048"/>
      <c r="SEH54" s="1048"/>
      <c r="SEI54" s="1048"/>
      <c r="SEJ54" s="1048"/>
      <c r="SEK54" s="1048"/>
      <c r="SEL54" s="1048"/>
      <c r="SEM54" s="1048"/>
      <c r="SEN54" s="1048"/>
      <c r="SEO54" s="1048"/>
      <c r="SEP54" s="1048"/>
      <c r="SEQ54" s="1048"/>
      <c r="SER54" s="1048"/>
      <c r="SES54" s="1048"/>
      <c r="SET54" s="1048"/>
      <c r="SEU54" s="1048"/>
      <c r="SEV54" s="1048"/>
      <c r="SEW54" s="1048"/>
      <c r="SEX54" s="1048"/>
      <c r="SEY54" s="1048"/>
      <c r="SEZ54" s="1048"/>
      <c r="SFA54" s="1048"/>
      <c r="SFB54" s="1048"/>
      <c r="SFC54" s="1048"/>
      <c r="SFD54" s="1048"/>
      <c r="SFE54" s="1048"/>
      <c r="SFF54" s="1048"/>
      <c r="SFG54" s="1048"/>
      <c r="SFH54" s="1048"/>
      <c r="SFI54" s="1048"/>
      <c r="SFJ54" s="1048"/>
      <c r="SFK54" s="1048"/>
      <c r="SFL54" s="1048"/>
      <c r="SFM54" s="1048"/>
      <c r="SFN54" s="1048"/>
      <c r="SFO54" s="1048"/>
      <c r="SFP54" s="1048"/>
      <c r="SFQ54" s="1048"/>
      <c r="SFR54" s="1048"/>
      <c r="SFS54" s="1048"/>
      <c r="SFT54" s="1048"/>
      <c r="SFU54" s="1048"/>
      <c r="SFV54" s="1048"/>
      <c r="SFW54" s="1048"/>
      <c r="SFX54" s="1048"/>
      <c r="SFY54" s="1048"/>
      <c r="SFZ54" s="1048"/>
      <c r="SGA54" s="1048"/>
      <c r="SGB54" s="1048"/>
      <c r="SGC54" s="1048"/>
      <c r="SGD54" s="1048"/>
      <c r="SGE54" s="1048"/>
      <c r="SGF54" s="1048"/>
      <c r="SGG54" s="1048"/>
      <c r="SGH54" s="1048"/>
      <c r="SGI54" s="1048"/>
      <c r="SGJ54" s="1048"/>
      <c r="SGK54" s="1048"/>
      <c r="SGL54" s="1048"/>
      <c r="SGM54" s="1048"/>
      <c r="SGN54" s="1048"/>
      <c r="SGO54" s="1048"/>
      <c r="SGP54" s="1048"/>
      <c r="SGQ54" s="1048"/>
      <c r="SGR54" s="1048"/>
      <c r="SGS54" s="1048"/>
      <c r="SGT54" s="1048"/>
      <c r="SGU54" s="1048"/>
      <c r="SGV54" s="1048"/>
      <c r="SGW54" s="1048"/>
      <c r="SGX54" s="1048"/>
      <c r="SGY54" s="1048"/>
      <c r="SGZ54" s="1048"/>
      <c r="SHA54" s="1048"/>
      <c r="SHB54" s="1048"/>
      <c r="SHC54" s="1048"/>
      <c r="SHD54" s="1048"/>
      <c r="SHE54" s="1048"/>
      <c r="SHF54" s="1048"/>
      <c r="SHG54" s="1048"/>
      <c r="SHH54" s="1048"/>
      <c r="SHI54" s="1048"/>
      <c r="SHJ54" s="1048"/>
      <c r="SHK54" s="1048"/>
      <c r="SHL54" s="1048"/>
      <c r="SHM54" s="1048"/>
      <c r="SHN54" s="1048"/>
      <c r="SHO54" s="1048"/>
      <c r="SHP54" s="1048"/>
      <c r="SHQ54" s="1048"/>
      <c r="SHR54" s="1048"/>
      <c r="SHS54" s="1048"/>
      <c r="SHT54" s="1048"/>
      <c r="SHU54" s="1048"/>
      <c r="SHV54" s="1048"/>
      <c r="SHW54" s="1048"/>
      <c r="SHX54" s="1048"/>
      <c r="SHY54" s="1048"/>
      <c r="SHZ54" s="1048"/>
      <c r="SIA54" s="1048"/>
      <c r="SIB54" s="1048"/>
      <c r="SIC54" s="1048"/>
      <c r="SID54" s="1048"/>
      <c r="SIE54" s="1048"/>
      <c r="SIF54" s="1048"/>
      <c r="SIG54" s="1048"/>
      <c r="SIH54" s="1048"/>
      <c r="SII54" s="1048"/>
      <c r="SIJ54" s="1048"/>
      <c r="SIK54" s="1048"/>
      <c r="SIL54" s="1048"/>
      <c r="SIM54" s="1048"/>
      <c r="SIN54" s="1048"/>
      <c r="SIO54" s="1048"/>
      <c r="SIP54" s="1048"/>
      <c r="SIQ54" s="1048"/>
      <c r="SIR54" s="1048"/>
      <c r="SIS54" s="1048"/>
      <c r="SIT54" s="1048"/>
      <c r="SIU54" s="1048"/>
      <c r="SIV54" s="1048"/>
      <c r="SIW54" s="1048"/>
      <c r="SIX54" s="1048"/>
      <c r="SIY54" s="1048"/>
      <c r="SIZ54" s="1048"/>
      <c r="SJA54" s="1048"/>
      <c r="SJB54" s="1048"/>
      <c r="SJC54" s="1048"/>
      <c r="SJD54" s="1048"/>
      <c r="SJE54" s="1048"/>
      <c r="SJF54" s="1048"/>
      <c r="SJG54" s="1048"/>
      <c r="SJH54" s="1048"/>
      <c r="SJI54" s="1048"/>
      <c r="SJJ54" s="1048"/>
      <c r="SJK54" s="1048"/>
      <c r="SJL54" s="1048"/>
      <c r="SJM54" s="1048"/>
      <c r="SJN54" s="1048"/>
      <c r="SJO54" s="1048"/>
      <c r="SJP54" s="1048"/>
      <c r="SJQ54" s="1048"/>
      <c r="SJR54" s="1048"/>
      <c r="SJS54" s="1048"/>
      <c r="SJT54" s="1048"/>
      <c r="SJU54" s="1048"/>
      <c r="SJV54" s="1048"/>
      <c r="SJW54" s="1048"/>
      <c r="SJX54" s="1048"/>
      <c r="SJY54" s="1048"/>
      <c r="SJZ54" s="1048"/>
      <c r="SKA54" s="1048"/>
      <c r="SKB54" s="1048"/>
      <c r="SKC54" s="1048"/>
      <c r="SKD54" s="1048"/>
      <c r="SKE54" s="1048"/>
      <c r="SKF54" s="1048"/>
      <c r="SKG54" s="1048"/>
      <c r="SKH54" s="1048"/>
      <c r="SKI54" s="1048"/>
      <c r="SKJ54" s="1048"/>
      <c r="SKK54" s="1048"/>
      <c r="SKL54" s="1048"/>
      <c r="SKM54" s="1048"/>
      <c r="SKN54" s="1048"/>
      <c r="SKO54" s="1048"/>
      <c r="SKP54" s="1048"/>
      <c r="SKQ54" s="1048"/>
      <c r="SKR54" s="1048"/>
      <c r="SKS54" s="1048"/>
      <c r="SKT54" s="1048"/>
      <c r="SKU54" s="1048"/>
      <c r="SKV54" s="1048"/>
      <c r="SKW54" s="1048"/>
      <c r="SKX54" s="1048"/>
      <c r="SKY54" s="1048"/>
      <c r="SKZ54" s="1048"/>
      <c r="SLA54" s="1048"/>
      <c r="SLB54" s="1048"/>
      <c r="SLC54" s="1048"/>
      <c r="SLD54" s="1048"/>
      <c r="SLE54" s="1048"/>
      <c r="SLF54" s="1048"/>
      <c r="SLG54" s="1048"/>
      <c r="SLH54" s="1048"/>
      <c r="SLI54" s="1048"/>
      <c r="SLJ54" s="1048"/>
      <c r="SLK54" s="1048"/>
      <c r="SLL54" s="1048"/>
      <c r="SLM54" s="1048"/>
      <c r="SLN54" s="1048"/>
      <c r="SLO54" s="1048"/>
      <c r="SLP54" s="1048"/>
      <c r="SLQ54" s="1048"/>
      <c r="SLR54" s="1048"/>
      <c r="SLS54" s="1048"/>
      <c r="SLT54" s="1048"/>
      <c r="SLU54" s="1048"/>
      <c r="SLV54" s="1048"/>
      <c r="SLW54" s="1048"/>
      <c r="SLX54" s="1048"/>
      <c r="SLY54" s="1048"/>
      <c r="SLZ54" s="1048"/>
      <c r="SMA54" s="1048"/>
      <c r="SMB54" s="1048"/>
      <c r="SMC54" s="1048"/>
      <c r="SMD54" s="1048"/>
      <c r="SME54" s="1048"/>
      <c r="SMF54" s="1048"/>
      <c r="SMG54" s="1048"/>
      <c r="SMH54" s="1048"/>
      <c r="SMI54" s="1048"/>
      <c r="SMJ54" s="1048"/>
      <c r="SMK54" s="1048"/>
      <c r="SML54" s="1048"/>
      <c r="SMM54" s="1048"/>
      <c r="SMN54" s="1048"/>
      <c r="SMO54" s="1048"/>
      <c r="SMP54" s="1048"/>
      <c r="SMQ54" s="1048"/>
      <c r="SMR54" s="1048"/>
      <c r="SMS54" s="1048"/>
      <c r="SMT54" s="1048"/>
      <c r="SMU54" s="1048"/>
      <c r="SMV54" s="1048"/>
      <c r="SMW54" s="1048"/>
      <c r="SMX54" s="1048"/>
      <c r="SMY54" s="1048"/>
      <c r="SMZ54" s="1048"/>
      <c r="SNA54" s="1048"/>
      <c r="SNB54" s="1048"/>
      <c r="SNC54" s="1048"/>
      <c r="SND54" s="1048"/>
      <c r="SNE54" s="1048"/>
      <c r="SNF54" s="1048"/>
      <c r="SNG54" s="1048"/>
      <c r="SNH54" s="1048"/>
      <c r="SNI54" s="1048"/>
      <c r="SNJ54" s="1048"/>
      <c r="SNK54" s="1048"/>
      <c r="SNL54" s="1048"/>
      <c r="SNM54" s="1048"/>
      <c r="SNN54" s="1048"/>
      <c r="SNO54" s="1048"/>
      <c r="SNP54" s="1048"/>
      <c r="SNQ54" s="1048"/>
      <c r="SNR54" s="1048"/>
      <c r="SNS54" s="1048"/>
      <c r="SNT54" s="1048"/>
      <c r="SNU54" s="1048"/>
      <c r="SNV54" s="1048"/>
      <c r="SNW54" s="1048"/>
      <c r="SNX54" s="1048"/>
      <c r="SNY54" s="1048"/>
      <c r="SNZ54" s="1048"/>
      <c r="SOA54" s="1048"/>
      <c r="SOB54" s="1048"/>
      <c r="SOC54" s="1048"/>
      <c r="SOD54" s="1048"/>
      <c r="SOE54" s="1048"/>
      <c r="SOF54" s="1048"/>
      <c r="SOG54" s="1048"/>
      <c r="SOH54" s="1048"/>
      <c r="SOI54" s="1048"/>
      <c r="SOJ54" s="1048"/>
      <c r="SOK54" s="1048"/>
      <c r="SOL54" s="1048"/>
      <c r="SOM54" s="1048"/>
      <c r="SON54" s="1048"/>
      <c r="SOO54" s="1048"/>
      <c r="SOP54" s="1048"/>
      <c r="SOQ54" s="1048"/>
      <c r="SOR54" s="1048"/>
      <c r="SOS54" s="1048"/>
      <c r="SOT54" s="1048"/>
      <c r="SOU54" s="1048"/>
      <c r="SOV54" s="1048"/>
      <c r="SOW54" s="1048"/>
      <c r="SOX54" s="1048"/>
      <c r="SOY54" s="1048"/>
      <c r="SOZ54" s="1048"/>
      <c r="SPA54" s="1048"/>
      <c r="SPB54" s="1048"/>
      <c r="SPC54" s="1048"/>
      <c r="SPD54" s="1048"/>
      <c r="SPE54" s="1048"/>
      <c r="SPF54" s="1048"/>
      <c r="SPG54" s="1048"/>
      <c r="SPH54" s="1048"/>
      <c r="SPI54" s="1048"/>
      <c r="SPJ54" s="1048"/>
      <c r="SPK54" s="1048"/>
      <c r="SPL54" s="1048"/>
      <c r="SPM54" s="1048"/>
      <c r="SPN54" s="1048"/>
      <c r="SPO54" s="1048"/>
      <c r="SPP54" s="1048"/>
      <c r="SPQ54" s="1048"/>
      <c r="SPR54" s="1048"/>
      <c r="SPS54" s="1048"/>
      <c r="SPT54" s="1048"/>
      <c r="SPU54" s="1048"/>
      <c r="SPV54" s="1048"/>
      <c r="SPW54" s="1048"/>
      <c r="SPX54" s="1048"/>
      <c r="SPY54" s="1048"/>
      <c r="SPZ54" s="1048"/>
      <c r="SQA54" s="1048"/>
      <c r="SQB54" s="1048"/>
      <c r="SQC54" s="1048"/>
      <c r="SQD54" s="1048"/>
      <c r="SQE54" s="1048"/>
      <c r="SQF54" s="1048"/>
      <c r="SQG54" s="1048"/>
      <c r="SQH54" s="1048"/>
      <c r="SQI54" s="1048"/>
      <c r="SQJ54" s="1048"/>
      <c r="SQK54" s="1048"/>
      <c r="SQL54" s="1048"/>
      <c r="SQM54" s="1048"/>
      <c r="SQN54" s="1048"/>
      <c r="SQO54" s="1048"/>
      <c r="SQP54" s="1048"/>
      <c r="SQQ54" s="1048"/>
      <c r="SQR54" s="1048"/>
      <c r="SQS54" s="1048"/>
      <c r="SQT54" s="1048"/>
      <c r="SQU54" s="1048"/>
      <c r="SQV54" s="1048"/>
      <c r="SQW54" s="1048"/>
      <c r="SQX54" s="1048"/>
      <c r="SQY54" s="1048"/>
      <c r="SQZ54" s="1048"/>
      <c r="SRA54" s="1048"/>
      <c r="SRB54" s="1048"/>
      <c r="SRC54" s="1048"/>
      <c r="SRD54" s="1048"/>
      <c r="SRE54" s="1048"/>
      <c r="SRF54" s="1048"/>
      <c r="SRG54" s="1048"/>
      <c r="SRH54" s="1048"/>
      <c r="SRI54" s="1048"/>
      <c r="SRJ54" s="1048"/>
      <c r="SRK54" s="1048"/>
      <c r="SRL54" s="1048"/>
      <c r="SRM54" s="1048"/>
      <c r="SRN54" s="1048"/>
      <c r="SRO54" s="1048"/>
      <c r="SRP54" s="1048"/>
      <c r="SRQ54" s="1048"/>
      <c r="SRR54" s="1048"/>
      <c r="SRS54" s="1048"/>
      <c r="SRT54" s="1048"/>
      <c r="SRU54" s="1048"/>
      <c r="SRV54" s="1048"/>
      <c r="SRW54" s="1048"/>
      <c r="SRX54" s="1048"/>
      <c r="SRY54" s="1048"/>
      <c r="SRZ54" s="1048"/>
      <c r="SSA54" s="1048"/>
      <c r="SSB54" s="1048"/>
      <c r="SSC54" s="1048"/>
      <c r="SSD54" s="1048"/>
      <c r="SSE54" s="1048"/>
      <c r="SSF54" s="1048"/>
      <c r="SSG54" s="1048"/>
      <c r="SSH54" s="1048"/>
      <c r="SSI54" s="1048"/>
      <c r="SSJ54" s="1048"/>
      <c r="SSK54" s="1048"/>
      <c r="SSL54" s="1048"/>
      <c r="SSM54" s="1048"/>
      <c r="SSN54" s="1048"/>
      <c r="SSO54" s="1048"/>
      <c r="SSP54" s="1048"/>
      <c r="SSQ54" s="1048"/>
      <c r="SSR54" s="1048"/>
      <c r="SSS54" s="1048"/>
      <c r="SST54" s="1048"/>
      <c r="SSU54" s="1048"/>
      <c r="SSV54" s="1048"/>
      <c r="SSW54" s="1048"/>
      <c r="SSX54" s="1048"/>
      <c r="SSY54" s="1048"/>
      <c r="SSZ54" s="1048"/>
      <c r="STA54" s="1048"/>
      <c r="STB54" s="1048"/>
      <c r="STC54" s="1048"/>
      <c r="STD54" s="1048"/>
      <c r="STE54" s="1048"/>
      <c r="STF54" s="1048"/>
      <c r="STG54" s="1048"/>
      <c r="STH54" s="1048"/>
      <c r="STI54" s="1048"/>
      <c r="STJ54" s="1048"/>
      <c r="STK54" s="1048"/>
      <c r="STL54" s="1048"/>
      <c r="STM54" s="1048"/>
      <c r="STN54" s="1048"/>
      <c r="STO54" s="1048"/>
      <c r="STP54" s="1048"/>
      <c r="STQ54" s="1048"/>
      <c r="STR54" s="1048"/>
      <c r="STS54" s="1048"/>
      <c r="STT54" s="1048"/>
      <c r="STU54" s="1048"/>
      <c r="STV54" s="1048"/>
      <c r="STW54" s="1048"/>
      <c r="STX54" s="1048"/>
      <c r="STY54" s="1048"/>
      <c r="STZ54" s="1048"/>
      <c r="SUA54" s="1048"/>
      <c r="SUB54" s="1048"/>
      <c r="SUC54" s="1048"/>
      <c r="SUD54" s="1048"/>
      <c r="SUE54" s="1048"/>
      <c r="SUF54" s="1048"/>
      <c r="SUG54" s="1048"/>
      <c r="SUH54" s="1048"/>
      <c r="SUI54" s="1048"/>
      <c r="SUJ54" s="1048"/>
      <c r="SUK54" s="1048"/>
      <c r="SUL54" s="1048"/>
      <c r="SUM54" s="1048"/>
      <c r="SUN54" s="1048"/>
      <c r="SUO54" s="1048"/>
      <c r="SUP54" s="1048"/>
      <c r="SUQ54" s="1048"/>
      <c r="SUR54" s="1048"/>
      <c r="SUS54" s="1048"/>
      <c r="SUT54" s="1048"/>
      <c r="SUU54" s="1048"/>
      <c r="SUV54" s="1048"/>
      <c r="SUW54" s="1048"/>
      <c r="SUX54" s="1048"/>
      <c r="SUY54" s="1048"/>
      <c r="SUZ54" s="1048"/>
      <c r="SVA54" s="1048"/>
      <c r="SVB54" s="1048"/>
      <c r="SVC54" s="1048"/>
      <c r="SVD54" s="1048"/>
      <c r="SVE54" s="1048"/>
      <c r="SVF54" s="1048"/>
      <c r="SVG54" s="1048"/>
      <c r="SVH54" s="1048"/>
      <c r="SVI54" s="1048"/>
      <c r="SVJ54" s="1048"/>
      <c r="SVK54" s="1048"/>
      <c r="SVL54" s="1048"/>
      <c r="SVM54" s="1048"/>
      <c r="SVN54" s="1048"/>
      <c r="SVO54" s="1048"/>
      <c r="SVP54" s="1048"/>
      <c r="SVQ54" s="1048"/>
      <c r="SVR54" s="1048"/>
      <c r="SVS54" s="1048"/>
      <c r="SVT54" s="1048"/>
      <c r="SVU54" s="1048"/>
      <c r="SVV54" s="1048"/>
      <c r="SVW54" s="1048"/>
      <c r="SVX54" s="1048"/>
      <c r="SVY54" s="1048"/>
      <c r="SVZ54" s="1048"/>
      <c r="SWA54" s="1048"/>
      <c r="SWB54" s="1048"/>
      <c r="SWC54" s="1048"/>
      <c r="SWD54" s="1048"/>
      <c r="SWE54" s="1048"/>
      <c r="SWF54" s="1048"/>
      <c r="SWG54" s="1048"/>
      <c r="SWH54" s="1048"/>
      <c r="SWI54" s="1048"/>
      <c r="SWJ54" s="1048"/>
      <c r="SWK54" s="1048"/>
      <c r="SWL54" s="1048"/>
      <c r="SWM54" s="1048"/>
      <c r="SWN54" s="1048"/>
      <c r="SWO54" s="1048"/>
      <c r="SWP54" s="1048"/>
      <c r="SWQ54" s="1048"/>
      <c r="SWR54" s="1048"/>
      <c r="SWS54" s="1048"/>
      <c r="SWT54" s="1048"/>
      <c r="SWU54" s="1048"/>
      <c r="SWV54" s="1048"/>
      <c r="SWW54" s="1048"/>
      <c r="SWX54" s="1048"/>
      <c r="SWY54" s="1048"/>
      <c r="SWZ54" s="1048"/>
      <c r="SXA54" s="1048"/>
      <c r="SXB54" s="1048"/>
      <c r="SXC54" s="1048"/>
      <c r="SXD54" s="1048"/>
      <c r="SXE54" s="1048"/>
      <c r="SXF54" s="1048"/>
      <c r="SXG54" s="1048"/>
      <c r="SXH54" s="1048"/>
      <c r="SXI54" s="1048"/>
      <c r="SXJ54" s="1048"/>
      <c r="SXK54" s="1048"/>
      <c r="SXL54" s="1048"/>
      <c r="SXM54" s="1048"/>
      <c r="SXN54" s="1048"/>
      <c r="SXO54" s="1048"/>
      <c r="SXP54" s="1048"/>
      <c r="SXQ54" s="1048"/>
      <c r="SXR54" s="1048"/>
      <c r="SXS54" s="1048"/>
      <c r="SXT54" s="1048"/>
      <c r="SXU54" s="1048"/>
      <c r="SXV54" s="1048"/>
      <c r="SXW54" s="1048"/>
      <c r="SXX54" s="1048"/>
      <c r="SXY54" s="1048"/>
      <c r="SXZ54" s="1048"/>
      <c r="SYA54" s="1048"/>
      <c r="SYB54" s="1048"/>
      <c r="SYC54" s="1048"/>
      <c r="SYD54" s="1048"/>
      <c r="SYE54" s="1048"/>
      <c r="SYF54" s="1048"/>
      <c r="SYG54" s="1048"/>
      <c r="SYH54" s="1048"/>
      <c r="SYI54" s="1048"/>
      <c r="SYJ54" s="1048"/>
      <c r="SYK54" s="1048"/>
      <c r="SYL54" s="1048"/>
      <c r="SYM54" s="1048"/>
      <c r="SYN54" s="1048"/>
      <c r="SYO54" s="1048"/>
      <c r="SYP54" s="1048"/>
      <c r="SYQ54" s="1048"/>
      <c r="SYR54" s="1048"/>
      <c r="SYS54" s="1048"/>
      <c r="SYT54" s="1048"/>
      <c r="SYU54" s="1048"/>
      <c r="SYV54" s="1048"/>
      <c r="SYW54" s="1048"/>
      <c r="SYX54" s="1048"/>
      <c r="SYY54" s="1048"/>
      <c r="SYZ54" s="1048"/>
      <c r="SZA54" s="1048"/>
      <c r="SZB54" s="1048"/>
      <c r="SZC54" s="1048"/>
      <c r="SZD54" s="1048"/>
      <c r="SZE54" s="1048"/>
      <c r="SZF54" s="1048"/>
      <c r="SZG54" s="1048"/>
      <c r="SZH54" s="1048"/>
      <c r="SZI54" s="1048"/>
      <c r="SZJ54" s="1048"/>
      <c r="SZK54" s="1048"/>
      <c r="SZL54" s="1048"/>
      <c r="SZM54" s="1048"/>
      <c r="SZN54" s="1048"/>
      <c r="SZO54" s="1048"/>
      <c r="SZP54" s="1048"/>
      <c r="SZQ54" s="1048"/>
      <c r="SZR54" s="1048"/>
      <c r="SZS54" s="1048"/>
      <c r="SZT54" s="1048"/>
      <c r="SZU54" s="1048"/>
      <c r="SZV54" s="1048"/>
      <c r="SZW54" s="1048"/>
      <c r="SZX54" s="1048"/>
      <c r="SZY54" s="1048"/>
      <c r="SZZ54" s="1048"/>
      <c r="TAA54" s="1048"/>
      <c r="TAB54" s="1048"/>
      <c r="TAC54" s="1048"/>
      <c r="TAD54" s="1048"/>
      <c r="TAE54" s="1048"/>
      <c r="TAF54" s="1048"/>
      <c r="TAG54" s="1048"/>
      <c r="TAH54" s="1048"/>
      <c r="TAI54" s="1048"/>
      <c r="TAJ54" s="1048"/>
      <c r="TAK54" s="1048"/>
      <c r="TAL54" s="1048"/>
      <c r="TAM54" s="1048"/>
      <c r="TAN54" s="1048"/>
      <c r="TAO54" s="1048"/>
      <c r="TAP54" s="1048"/>
      <c r="TAQ54" s="1048"/>
      <c r="TAR54" s="1048"/>
      <c r="TAS54" s="1048"/>
      <c r="TAT54" s="1048"/>
      <c r="TAU54" s="1048"/>
      <c r="TAV54" s="1048"/>
      <c r="TAW54" s="1048"/>
      <c r="TAX54" s="1048"/>
      <c r="TAY54" s="1048"/>
      <c r="TAZ54" s="1048"/>
      <c r="TBA54" s="1048"/>
      <c r="TBB54" s="1048"/>
      <c r="TBC54" s="1048"/>
      <c r="TBD54" s="1048"/>
      <c r="TBE54" s="1048"/>
      <c r="TBF54" s="1048"/>
      <c r="TBG54" s="1048"/>
      <c r="TBH54" s="1048"/>
      <c r="TBI54" s="1048"/>
      <c r="TBJ54" s="1048"/>
      <c r="TBK54" s="1048"/>
      <c r="TBL54" s="1048"/>
      <c r="TBM54" s="1048"/>
      <c r="TBN54" s="1048"/>
      <c r="TBO54" s="1048"/>
      <c r="TBP54" s="1048"/>
      <c r="TBQ54" s="1048"/>
      <c r="TBR54" s="1048"/>
      <c r="TBS54" s="1048"/>
      <c r="TBT54" s="1048"/>
      <c r="TBU54" s="1048"/>
      <c r="TBV54" s="1048"/>
      <c r="TBW54" s="1048"/>
      <c r="TBX54" s="1048"/>
      <c r="TBY54" s="1048"/>
      <c r="TBZ54" s="1048"/>
      <c r="TCA54" s="1048"/>
      <c r="TCB54" s="1048"/>
      <c r="TCC54" s="1048"/>
      <c r="TCD54" s="1048"/>
      <c r="TCE54" s="1048"/>
      <c r="TCF54" s="1048"/>
      <c r="TCG54" s="1048"/>
      <c r="TCH54" s="1048"/>
      <c r="TCI54" s="1048"/>
      <c r="TCJ54" s="1048"/>
      <c r="TCK54" s="1048"/>
      <c r="TCL54" s="1048"/>
      <c r="TCM54" s="1048"/>
      <c r="TCN54" s="1048"/>
      <c r="TCO54" s="1048"/>
      <c r="TCP54" s="1048"/>
      <c r="TCQ54" s="1048"/>
      <c r="TCR54" s="1048"/>
      <c r="TCS54" s="1048"/>
      <c r="TCT54" s="1048"/>
      <c r="TCU54" s="1048"/>
      <c r="TCV54" s="1048"/>
      <c r="TCW54" s="1048"/>
      <c r="TCX54" s="1048"/>
      <c r="TCY54" s="1048"/>
      <c r="TCZ54" s="1048"/>
      <c r="TDA54" s="1048"/>
      <c r="TDB54" s="1048"/>
      <c r="TDC54" s="1048"/>
      <c r="TDD54" s="1048"/>
      <c r="TDE54" s="1048"/>
      <c r="TDF54" s="1048"/>
      <c r="TDG54" s="1048"/>
      <c r="TDH54" s="1048"/>
      <c r="TDI54" s="1048"/>
      <c r="TDJ54" s="1048"/>
      <c r="TDK54" s="1048"/>
      <c r="TDL54" s="1048"/>
      <c r="TDM54" s="1048"/>
      <c r="TDN54" s="1048"/>
      <c r="TDO54" s="1048"/>
      <c r="TDP54" s="1048"/>
      <c r="TDQ54" s="1048"/>
      <c r="TDR54" s="1048"/>
      <c r="TDS54" s="1048"/>
      <c r="TDT54" s="1048"/>
      <c r="TDU54" s="1048"/>
      <c r="TDV54" s="1048"/>
      <c r="TDW54" s="1048"/>
      <c r="TDX54" s="1048"/>
      <c r="TDY54" s="1048"/>
      <c r="TDZ54" s="1048"/>
      <c r="TEA54" s="1048"/>
      <c r="TEB54" s="1048"/>
      <c r="TEC54" s="1048"/>
      <c r="TED54" s="1048"/>
      <c r="TEE54" s="1048"/>
      <c r="TEF54" s="1048"/>
      <c r="TEG54" s="1048"/>
      <c r="TEH54" s="1048"/>
      <c r="TEI54" s="1048"/>
      <c r="TEJ54" s="1048"/>
      <c r="TEK54" s="1048"/>
      <c r="TEL54" s="1048"/>
      <c r="TEM54" s="1048"/>
      <c r="TEN54" s="1048"/>
      <c r="TEO54" s="1048"/>
      <c r="TEP54" s="1048"/>
      <c r="TEQ54" s="1048"/>
      <c r="TER54" s="1048"/>
      <c r="TES54" s="1048"/>
      <c r="TET54" s="1048"/>
      <c r="TEU54" s="1048"/>
      <c r="TEV54" s="1048"/>
      <c r="TEW54" s="1048"/>
      <c r="TEX54" s="1048"/>
      <c r="TEY54" s="1048"/>
      <c r="TEZ54" s="1048"/>
      <c r="TFA54" s="1048"/>
      <c r="TFB54" s="1048"/>
      <c r="TFC54" s="1048"/>
      <c r="TFD54" s="1048"/>
      <c r="TFE54" s="1048"/>
      <c r="TFF54" s="1048"/>
      <c r="TFG54" s="1048"/>
      <c r="TFH54" s="1048"/>
      <c r="TFI54" s="1048"/>
      <c r="TFJ54" s="1048"/>
      <c r="TFK54" s="1048"/>
      <c r="TFL54" s="1048"/>
      <c r="TFM54" s="1048"/>
      <c r="TFN54" s="1048"/>
      <c r="TFO54" s="1048"/>
      <c r="TFP54" s="1048"/>
      <c r="TFQ54" s="1048"/>
      <c r="TFR54" s="1048"/>
      <c r="TFS54" s="1048"/>
      <c r="TFT54" s="1048"/>
      <c r="TFU54" s="1048"/>
      <c r="TFV54" s="1048"/>
      <c r="TFW54" s="1048"/>
      <c r="TFX54" s="1048"/>
      <c r="TFY54" s="1048"/>
      <c r="TFZ54" s="1048"/>
      <c r="TGA54" s="1048"/>
      <c r="TGB54" s="1048"/>
      <c r="TGC54" s="1048"/>
      <c r="TGD54" s="1048"/>
      <c r="TGE54" s="1048"/>
      <c r="TGF54" s="1048"/>
      <c r="TGG54" s="1048"/>
      <c r="TGH54" s="1048"/>
      <c r="TGI54" s="1048"/>
      <c r="TGJ54" s="1048"/>
      <c r="TGK54" s="1048"/>
      <c r="TGL54" s="1048"/>
      <c r="TGM54" s="1048"/>
      <c r="TGN54" s="1048"/>
      <c r="TGO54" s="1048"/>
      <c r="TGP54" s="1048"/>
      <c r="TGQ54" s="1048"/>
      <c r="TGR54" s="1048"/>
      <c r="TGS54" s="1048"/>
      <c r="TGT54" s="1048"/>
      <c r="TGU54" s="1048"/>
      <c r="TGV54" s="1048"/>
      <c r="TGW54" s="1048"/>
      <c r="TGX54" s="1048"/>
      <c r="TGY54" s="1048"/>
      <c r="TGZ54" s="1048"/>
      <c r="THA54" s="1048"/>
      <c r="THB54" s="1048"/>
      <c r="THC54" s="1048"/>
      <c r="THD54" s="1048"/>
      <c r="THE54" s="1048"/>
      <c r="THF54" s="1048"/>
      <c r="THG54" s="1048"/>
      <c r="THH54" s="1048"/>
      <c r="THI54" s="1048"/>
      <c r="THJ54" s="1048"/>
      <c r="THK54" s="1048"/>
      <c r="THL54" s="1048"/>
      <c r="THM54" s="1048"/>
      <c r="THN54" s="1048"/>
      <c r="THO54" s="1048"/>
      <c r="THP54" s="1048"/>
      <c r="THQ54" s="1048"/>
      <c r="THR54" s="1048"/>
      <c r="THS54" s="1048"/>
      <c r="THT54" s="1048"/>
      <c r="THU54" s="1048"/>
      <c r="THV54" s="1048"/>
      <c r="THW54" s="1048"/>
      <c r="THX54" s="1048"/>
      <c r="THY54" s="1048"/>
      <c r="THZ54" s="1048"/>
      <c r="TIA54" s="1048"/>
      <c r="TIB54" s="1048"/>
      <c r="TIC54" s="1048"/>
      <c r="TID54" s="1048"/>
      <c r="TIE54" s="1048"/>
      <c r="TIF54" s="1048"/>
      <c r="TIG54" s="1048"/>
      <c r="TIH54" s="1048"/>
      <c r="TII54" s="1048"/>
      <c r="TIJ54" s="1048"/>
      <c r="TIK54" s="1048"/>
      <c r="TIL54" s="1048"/>
      <c r="TIM54" s="1048"/>
      <c r="TIN54" s="1048"/>
      <c r="TIO54" s="1048"/>
      <c r="TIP54" s="1048"/>
      <c r="TIQ54" s="1048"/>
      <c r="TIR54" s="1048"/>
      <c r="TIS54" s="1048"/>
      <c r="TIT54" s="1048"/>
      <c r="TIU54" s="1048"/>
      <c r="TIV54" s="1048"/>
      <c r="TIW54" s="1048"/>
      <c r="TIX54" s="1048"/>
      <c r="TIY54" s="1048"/>
      <c r="TIZ54" s="1048"/>
      <c r="TJA54" s="1048"/>
      <c r="TJB54" s="1048"/>
      <c r="TJC54" s="1048"/>
      <c r="TJD54" s="1048"/>
      <c r="TJE54" s="1048"/>
      <c r="TJF54" s="1048"/>
      <c r="TJG54" s="1048"/>
      <c r="TJH54" s="1048"/>
      <c r="TJI54" s="1048"/>
      <c r="TJJ54" s="1048"/>
      <c r="TJK54" s="1048"/>
      <c r="TJL54" s="1048"/>
      <c r="TJM54" s="1048"/>
      <c r="TJN54" s="1048"/>
      <c r="TJO54" s="1048"/>
      <c r="TJP54" s="1048"/>
      <c r="TJQ54" s="1048"/>
      <c r="TJR54" s="1048"/>
      <c r="TJS54" s="1048"/>
      <c r="TJT54" s="1048"/>
      <c r="TJU54" s="1048"/>
      <c r="TJV54" s="1048"/>
      <c r="TJW54" s="1048"/>
      <c r="TJX54" s="1048"/>
      <c r="TJY54" s="1048"/>
      <c r="TJZ54" s="1048"/>
      <c r="TKA54" s="1048"/>
      <c r="TKB54" s="1048"/>
      <c r="TKC54" s="1048"/>
      <c r="TKD54" s="1048"/>
      <c r="TKE54" s="1048"/>
      <c r="TKF54" s="1048"/>
      <c r="TKG54" s="1048"/>
      <c r="TKH54" s="1048"/>
      <c r="TKI54" s="1048"/>
      <c r="TKJ54" s="1048"/>
      <c r="TKK54" s="1048"/>
      <c r="TKL54" s="1048"/>
      <c r="TKM54" s="1048"/>
      <c r="TKN54" s="1048"/>
      <c r="TKO54" s="1048"/>
      <c r="TKP54" s="1048"/>
      <c r="TKQ54" s="1048"/>
      <c r="TKR54" s="1048"/>
      <c r="TKS54" s="1048"/>
      <c r="TKT54" s="1048"/>
      <c r="TKU54" s="1048"/>
      <c r="TKV54" s="1048"/>
      <c r="TKW54" s="1048"/>
      <c r="TKX54" s="1048"/>
      <c r="TKY54" s="1048"/>
      <c r="TKZ54" s="1048"/>
      <c r="TLA54" s="1048"/>
      <c r="TLB54" s="1048"/>
      <c r="TLC54" s="1048"/>
      <c r="TLD54" s="1048"/>
      <c r="TLE54" s="1048"/>
      <c r="TLF54" s="1048"/>
      <c r="TLG54" s="1048"/>
      <c r="TLH54" s="1048"/>
      <c r="TLI54" s="1048"/>
      <c r="TLJ54" s="1048"/>
      <c r="TLK54" s="1048"/>
      <c r="TLL54" s="1048"/>
      <c r="TLM54" s="1048"/>
      <c r="TLN54" s="1048"/>
      <c r="TLO54" s="1048"/>
      <c r="TLP54" s="1048"/>
      <c r="TLQ54" s="1048"/>
      <c r="TLR54" s="1048"/>
      <c r="TLS54" s="1048"/>
      <c r="TLT54" s="1048"/>
      <c r="TLU54" s="1048"/>
      <c r="TLV54" s="1048"/>
      <c r="TLW54" s="1048"/>
      <c r="TLX54" s="1048"/>
      <c r="TLY54" s="1048"/>
      <c r="TLZ54" s="1048"/>
      <c r="TMA54" s="1048"/>
      <c r="TMB54" s="1048"/>
      <c r="TMC54" s="1048"/>
      <c r="TMD54" s="1048"/>
      <c r="TME54" s="1048"/>
      <c r="TMF54" s="1048"/>
      <c r="TMG54" s="1048"/>
      <c r="TMH54" s="1048"/>
      <c r="TMI54" s="1048"/>
      <c r="TMJ54" s="1048"/>
      <c r="TMK54" s="1048"/>
      <c r="TML54" s="1048"/>
      <c r="TMM54" s="1048"/>
      <c r="TMN54" s="1048"/>
      <c r="TMO54" s="1048"/>
      <c r="TMP54" s="1048"/>
      <c r="TMQ54" s="1048"/>
      <c r="TMR54" s="1048"/>
      <c r="TMS54" s="1048"/>
      <c r="TMT54" s="1048"/>
      <c r="TMU54" s="1048"/>
      <c r="TMV54" s="1048"/>
      <c r="TMW54" s="1048"/>
      <c r="TMX54" s="1048"/>
      <c r="TMY54" s="1048"/>
      <c r="TMZ54" s="1048"/>
      <c r="TNA54" s="1048"/>
      <c r="TNB54" s="1048"/>
      <c r="TNC54" s="1048"/>
      <c r="TND54" s="1048"/>
      <c r="TNE54" s="1048"/>
      <c r="TNF54" s="1048"/>
      <c r="TNG54" s="1048"/>
      <c r="TNH54" s="1048"/>
      <c r="TNI54" s="1048"/>
      <c r="TNJ54" s="1048"/>
      <c r="TNK54" s="1048"/>
      <c r="TNL54" s="1048"/>
      <c r="TNM54" s="1048"/>
      <c r="TNN54" s="1048"/>
      <c r="TNO54" s="1048"/>
      <c r="TNP54" s="1048"/>
      <c r="TNQ54" s="1048"/>
      <c r="TNR54" s="1048"/>
      <c r="TNS54" s="1048"/>
      <c r="TNT54" s="1048"/>
      <c r="TNU54" s="1048"/>
      <c r="TNV54" s="1048"/>
      <c r="TNW54" s="1048"/>
      <c r="TNX54" s="1048"/>
      <c r="TNY54" s="1048"/>
      <c r="TNZ54" s="1048"/>
      <c r="TOA54" s="1048"/>
      <c r="TOB54" s="1048"/>
      <c r="TOC54" s="1048"/>
      <c r="TOD54" s="1048"/>
      <c r="TOE54" s="1048"/>
      <c r="TOF54" s="1048"/>
      <c r="TOG54" s="1048"/>
      <c r="TOH54" s="1048"/>
      <c r="TOI54" s="1048"/>
      <c r="TOJ54" s="1048"/>
      <c r="TOK54" s="1048"/>
      <c r="TOL54" s="1048"/>
      <c r="TOM54" s="1048"/>
      <c r="TON54" s="1048"/>
      <c r="TOO54" s="1048"/>
      <c r="TOP54" s="1048"/>
      <c r="TOQ54" s="1048"/>
      <c r="TOR54" s="1048"/>
      <c r="TOS54" s="1048"/>
      <c r="TOT54" s="1048"/>
      <c r="TOU54" s="1048"/>
      <c r="TOV54" s="1048"/>
      <c r="TOW54" s="1048"/>
      <c r="TOX54" s="1048"/>
      <c r="TOY54" s="1048"/>
      <c r="TOZ54" s="1048"/>
      <c r="TPA54" s="1048"/>
      <c r="TPB54" s="1048"/>
      <c r="TPC54" s="1048"/>
      <c r="TPD54" s="1048"/>
      <c r="TPE54" s="1048"/>
      <c r="TPF54" s="1048"/>
      <c r="TPG54" s="1048"/>
      <c r="TPH54" s="1048"/>
      <c r="TPI54" s="1048"/>
      <c r="TPJ54" s="1048"/>
      <c r="TPK54" s="1048"/>
      <c r="TPL54" s="1048"/>
      <c r="TPM54" s="1048"/>
      <c r="TPN54" s="1048"/>
      <c r="TPO54" s="1048"/>
      <c r="TPP54" s="1048"/>
      <c r="TPQ54" s="1048"/>
      <c r="TPR54" s="1048"/>
      <c r="TPS54" s="1048"/>
      <c r="TPT54" s="1048"/>
      <c r="TPU54" s="1048"/>
      <c r="TPV54" s="1048"/>
      <c r="TPW54" s="1048"/>
      <c r="TPX54" s="1048"/>
      <c r="TPY54" s="1048"/>
      <c r="TPZ54" s="1048"/>
      <c r="TQA54" s="1048"/>
      <c r="TQB54" s="1048"/>
      <c r="TQC54" s="1048"/>
      <c r="TQD54" s="1048"/>
      <c r="TQE54" s="1048"/>
      <c r="TQF54" s="1048"/>
      <c r="TQG54" s="1048"/>
      <c r="TQH54" s="1048"/>
      <c r="TQI54" s="1048"/>
      <c r="TQJ54" s="1048"/>
      <c r="TQK54" s="1048"/>
      <c r="TQL54" s="1048"/>
      <c r="TQM54" s="1048"/>
      <c r="TQN54" s="1048"/>
      <c r="TQO54" s="1048"/>
      <c r="TQP54" s="1048"/>
      <c r="TQQ54" s="1048"/>
      <c r="TQR54" s="1048"/>
      <c r="TQS54" s="1048"/>
      <c r="TQT54" s="1048"/>
      <c r="TQU54" s="1048"/>
      <c r="TQV54" s="1048"/>
      <c r="TQW54" s="1048"/>
      <c r="TQX54" s="1048"/>
      <c r="TQY54" s="1048"/>
      <c r="TQZ54" s="1048"/>
      <c r="TRA54" s="1048"/>
      <c r="TRB54" s="1048"/>
      <c r="TRC54" s="1048"/>
      <c r="TRD54" s="1048"/>
      <c r="TRE54" s="1048"/>
      <c r="TRF54" s="1048"/>
      <c r="TRG54" s="1048"/>
      <c r="TRH54" s="1048"/>
      <c r="TRI54" s="1048"/>
      <c r="TRJ54" s="1048"/>
      <c r="TRK54" s="1048"/>
      <c r="TRL54" s="1048"/>
      <c r="TRM54" s="1048"/>
      <c r="TRN54" s="1048"/>
      <c r="TRO54" s="1048"/>
      <c r="TRP54" s="1048"/>
      <c r="TRQ54" s="1048"/>
      <c r="TRR54" s="1048"/>
      <c r="TRS54" s="1048"/>
      <c r="TRT54" s="1048"/>
      <c r="TRU54" s="1048"/>
      <c r="TRV54" s="1048"/>
      <c r="TRW54" s="1048"/>
      <c r="TRX54" s="1048"/>
      <c r="TRY54" s="1048"/>
      <c r="TRZ54" s="1048"/>
      <c r="TSA54" s="1048"/>
      <c r="TSB54" s="1048"/>
      <c r="TSC54" s="1048"/>
      <c r="TSD54" s="1048"/>
      <c r="TSE54" s="1048"/>
      <c r="TSF54" s="1048"/>
      <c r="TSG54" s="1048"/>
      <c r="TSH54" s="1048"/>
      <c r="TSI54" s="1048"/>
      <c r="TSJ54" s="1048"/>
      <c r="TSK54" s="1048"/>
      <c r="TSL54" s="1048"/>
      <c r="TSM54" s="1048"/>
      <c r="TSN54" s="1048"/>
      <c r="TSO54" s="1048"/>
      <c r="TSP54" s="1048"/>
      <c r="TSQ54" s="1048"/>
      <c r="TSR54" s="1048"/>
      <c r="TSS54" s="1048"/>
      <c r="TST54" s="1048"/>
      <c r="TSU54" s="1048"/>
      <c r="TSV54" s="1048"/>
      <c r="TSW54" s="1048"/>
      <c r="TSX54" s="1048"/>
      <c r="TSY54" s="1048"/>
      <c r="TSZ54" s="1048"/>
      <c r="TTA54" s="1048"/>
      <c r="TTB54" s="1048"/>
      <c r="TTC54" s="1048"/>
      <c r="TTD54" s="1048"/>
      <c r="TTE54" s="1048"/>
      <c r="TTF54" s="1048"/>
      <c r="TTG54" s="1048"/>
      <c r="TTH54" s="1048"/>
      <c r="TTI54" s="1048"/>
      <c r="TTJ54" s="1048"/>
      <c r="TTK54" s="1048"/>
      <c r="TTL54" s="1048"/>
      <c r="TTM54" s="1048"/>
      <c r="TTN54" s="1048"/>
      <c r="TTO54" s="1048"/>
      <c r="TTP54" s="1048"/>
      <c r="TTQ54" s="1048"/>
      <c r="TTR54" s="1048"/>
      <c r="TTS54" s="1048"/>
      <c r="TTT54" s="1048"/>
      <c r="TTU54" s="1048"/>
      <c r="TTV54" s="1048"/>
      <c r="TTW54" s="1048"/>
      <c r="TTX54" s="1048"/>
      <c r="TTY54" s="1048"/>
      <c r="TTZ54" s="1048"/>
      <c r="TUA54" s="1048"/>
      <c r="TUB54" s="1048"/>
      <c r="TUC54" s="1048"/>
      <c r="TUD54" s="1048"/>
      <c r="TUE54" s="1048"/>
      <c r="TUF54" s="1048"/>
      <c r="TUG54" s="1048"/>
      <c r="TUH54" s="1048"/>
      <c r="TUI54" s="1048"/>
      <c r="TUJ54" s="1048"/>
      <c r="TUK54" s="1048"/>
      <c r="TUL54" s="1048"/>
      <c r="TUM54" s="1048"/>
      <c r="TUN54" s="1048"/>
      <c r="TUO54" s="1048"/>
      <c r="TUP54" s="1048"/>
      <c r="TUQ54" s="1048"/>
      <c r="TUR54" s="1048"/>
      <c r="TUS54" s="1048"/>
      <c r="TUT54" s="1048"/>
      <c r="TUU54" s="1048"/>
      <c r="TUV54" s="1048"/>
      <c r="TUW54" s="1048"/>
      <c r="TUX54" s="1048"/>
      <c r="TUY54" s="1048"/>
      <c r="TUZ54" s="1048"/>
      <c r="TVA54" s="1048"/>
      <c r="TVB54" s="1048"/>
      <c r="TVC54" s="1048"/>
      <c r="TVD54" s="1048"/>
      <c r="TVE54" s="1048"/>
      <c r="TVF54" s="1048"/>
      <c r="TVG54" s="1048"/>
      <c r="TVH54" s="1048"/>
      <c r="TVI54" s="1048"/>
      <c r="TVJ54" s="1048"/>
      <c r="TVK54" s="1048"/>
      <c r="TVL54" s="1048"/>
      <c r="TVM54" s="1048"/>
      <c r="TVN54" s="1048"/>
      <c r="TVO54" s="1048"/>
      <c r="TVP54" s="1048"/>
      <c r="TVQ54" s="1048"/>
      <c r="TVR54" s="1048"/>
      <c r="TVS54" s="1048"/>
      <c r="TVT54" s="1048"/>
      <c r="TVU54" s="1048"/>
      <c r="TVV54" s="1048"/>
      <c r="TVW54" s="1048"/>
      <c r="TVX54" s="1048"/>
      <c r="TVY54" s="1048"/>
      <c r="TVZ54" s="1048"/>
      <c r="TWA54" s="1048"/>
      <c r="TWB54" s="1048"/>
      <c r="TWC54" s="1048"/>
      <c r="TWD54" s="1048"/>
      <c r="TWE54" s="1048"/>
      <c r="TWF54" s="1048"/>
      <c r="TWG54" s="1048"/>
      <c r="TWH54" s="1048"/>
      <c r="TWI54" s="1048"/>
      <c r="TWJ54" s="1048"/>
      <c r="TWK54" s="1048"/>
      <c r="TWL54" s="1048"/>
      <c r="TWM54" s="1048"/>
      <c r="TWN54" s="1048"/>
      <c r="TWO54" s="1048"/>
      <c r="TWP54" s="1048"/>
      <c r="TWQ54" s="1048"/>
      <c r="TWR54" s="1048"/>
      <c r="TWS54" s="1048"/>
      <c r="TWT54" s="1048"/>
      <c r="TWU54" s="1048"/>
      <c r="TWV54" s="1048"/>
      <c r="TWW54" s="1048"/>
      <c r="TWX54" s="1048"/>
      <c r="TWY54" s="1048"/>
      <c r="TWZ54" s="1048"/>
      <c r="TXA54" s="1048"/>
      <c r="TXB54" s="1048"/>
      <c r="TXC54" s="1048"/>
      <c r="TXD54" s="1048"/>
      <c r="TXE54" s="1048"/>
      <c r="TXF54" s="1048"/>
      <c r="TXG54" s="1048"/>
      <c r="TXH54" s="1048"/>
      <c r="TXI54" s="1048"/>
      <c r="TXJ54" s="1048"/>
      <c r="TXK54" s="1048"/>
      <c r="TXL54" s="1048"/>
      <c r="TXM54" s="1048"/>
      <c r="TXN54" s="1048"/>
      <c r="TXO54" s="1048"/>
      <c r="TXP54" s="1048"/>
      <c r="TXQ54" s="1048"/>
      <c r="TXR54" s="1048"/>
      <c r="TXS54" s="1048"/>
      <c r="TXT54" s="1048"/>
      <c r="TXU54" s="1048"/>
      <c r="TXV54" s="1048"/>
      <c r="TXW54" s="1048"/>
      <c r="TXX54" s="1048"/>
      <c r="TXY54" s="1048"/>
      <c r="TXZ54" s="1048"/>
      <c r="TYA54" s="1048"/>
      <c r="TYB54" s="1048"/>
      <c r="TYC54" s="1048"/>
      <c r="TYD54" s="1048"/>
      <c r="TYE54" s="1048"/>
      <c r="TYF54" s="1048"/>
      <c r="TYG54" s="1048"/>
      <c r="TYH54" s="1048"/>
      <c r="TYI54" s="1048"/>
      <c r="TYJ54" s="1048"/>
      <c r="TYK54" s="1048"/>
      <c r="TYL54" s="1048"/>
      <c r="TYM54" s="1048"/>
      <c r="TYN54" s="1048"/>
      <c r="TYO54" s="1048"/>
      <c r="TYP54" s="1048"/>
      <c r="TYQ54" s="1048"/>
      <c r="TYR54" s="1048"/>
      <c r="TYS54" s="1048"/>
      <c r="TYT54" s="1048"/>
      <c r="TYU54" s="1048"/>
      <c r="TYV54" s="1048"/>
      <c r="TYW54" s="1048"/>
      <c r="TYX54" s="1048"/>
      <c r="TYY54" s="1048"/>
      <c r="TYZ54" s="1048"/>
      <c r="TZA54" s="1048"/>
      <c r="TZB54" s="1048"/>
      <c r="TZC54" s="1048"/>
      <c r="TZD54" s="1048"/>
      <c r="TZE54" s="1048"/>
      <c r="TZF54" s="1048"/>
      <c r="TZG54" s="1048"/>
      <c r="TZH54" s="1048"/>
      <c r="TZI54" s="1048"/>
      <c r="TZJ54" s="1048"/>
      <c r="TZK54" s="1048"/>
      <c r="TZL54" s="1048"/>
      <c r="TZM54" s="1048"/>
      <c r="TZN54" s="1048"/>
      <c r="TZO54" s="1048"/>
      <c r="TZP54" s="1048"/>
      <c r="TZQ54" s="1048"/>
      <c r="TZR54" s="1048"/>
      <c r="TZS54" s="1048"/>
      <c r="TZT54" s="1048"/>
      <c r="TZU54" s="1048"/>
      <c r="TZV54" s="1048"/>
      <c r="TZW54" s="1048"/>
      <c r="TZX54" s="1048"/>
      <c r="TZY54" s="1048"/>
      <c r="TZZ54" s="1048"/>
      <c r="UAA54" s="1048"/>
      <c r="UAB54" s="1048"/>
      <c r="UAC54" s="1048"/>
      <c r="UAD54" s="1048"/>
      <c r="UAE54" s="1048"/>
      <c r="UAF54" s="1048"/>
      <c r="UAG54" s="1048"/>
      <c r="UAH54" s="1048"/>
      <c r="UAI54" s="1048"/>
      <c r="UAJ54" s="1048"/>
      <c r="UAK54" s="1048"/>
      <c r="UAL54" s="1048"/>
      <c r="UAM54" s="1048"/>
      <c r="UAN54" s="1048"/>
      <c r="UAO54" s="1048"/>
      <c r="UAP54" s="1048"/>
      <c r="UAQ54" s="1048"/>
      <c r="UAR54" s="1048"/>
      <c r="UAS54" s="1048"/>
      <c r="UAT54" s="1048"/>
      <c r="UAU54" s="1048"/>
      <c r="UAV54" s="1048"/>
      <c r="UAW54" s="1048"/>
      <c r="UAX54" s="1048"/>
      <c r="UAY54" s="1048"/>
      <c r="UAZ54" s="1048"/>
      <c r="UBA54" s="1048"/>
      <c r="UBB54" s="1048"/>
      <c r="UBC54" s="1048"/>
      <c r="UBD54" s="1048"/>
      <c r="UBE54" s="1048"/>
      <c r="UBF54" s="1048"/>
      <c r="UBG54" s="1048"/>
      <c r="UBH54" s="1048"/>
      <c r="UBI54" s="1048"/>
      <c r="UBJ54" s="1048"/>
      <c r="UBK54" s="1048"/>
      <c r="UBL54" s="1048"/>
      <c r="UBM54" s="1048"/>
      <c r="UBN54" s="1048"/>
      <c r="UBO54" s="1048"/>
      <c r="UBP54" s="1048"/>
      <c r="UBQ54" s="1048"/>
      <c r="UBR54" s="1048"/>
      <c r="UBS54" s="1048"/>
      <c r="UBT54" s="1048"/>
      <c r="UBU54" s="1048"/>
      <c r="UBV54" s="1048"/>
      <c r="UBW54" s="1048"/>
      <c r="UBX54" s="1048"/>
      <c r="UBY54" s="1048"/>
      <c r="UBZ54" s="1048"/>
      <c r="UCA54" s="1048"/>
      <c r="UCB54" s="1048"/>
      <c r="UCC54" s="1048"/>
      <c r="UCD54" s="1048"/>
      <c r="UCE54" s="1048"/>
      <c r="UCF54" s="1048"/>
      <c r="UCG54" s="1048"/>
      <c r="UCH54" s="1048"/>
      <c r="UCI54" s="1048"/>
      <c r="UCJ54" s="1048"/>
      <c r="UCK54" s="1048"/>
      <c r="UCL54" s="1048"/>
      <c r="UCM54" s="1048"/>
      <c r="UCN54" s="1048"/>
      <c r="UCO54" s="1048"/>
      <c r="UCP54" s="1048"/>
      <c r="UCQ54" s="1048"/>
      <c r="UCR54" s="1048"/>
      <c r="UCS54" s="1048"/>
      <c r="UCT54" s="1048"/>
      <c r="UCU54" s="1048"/>
      <c r="UCV54" s="1048"/>
      <c r="UCW54" s="1048"/>
      <c r="UCX54" s="1048"/>
      <c r="UCY54" s="1048"/>
      <c r="UCZ54" s="1048"/>
      <c r="UDA54" s="1048"/>
      <c r="UDB54" s="1048"/>
      <c r="UDC54" s="1048"/>
      <c r="UDD54" s="1048"/>
      <c r="UDE54" s="1048"/>
      <c r="UDF54" s="1048"/>
      <c r="UDG54" s="1048"/>
      <c r="UDH54" s="1048"/>
      <c r="UDI54" s="1048"/>
      <c r="UDJ54" s="1048"/>
      <c r="UDK54" s="1048"/>
      <c r="UDL54" s="1048"/>
      <c r="UDM54" s="1048"/>
      <c r="UDN54" s="1048"/>
      <c r="UDO54" s="1048"/>
      <c r="UDP54" s="1048"/>
      <c r="UDQ54" s="1048"/>
      <c r="UDR54" s="1048"/>
      <c r="UDS54" s="1048"/>
      <c r="UDT54" s="1048"/>
      <c r="UDU54" s="1048"/>
      <c r="UDV54" s="1048"/>
      <c r="UDW54" s="1048"/>
      <c r="UDX54" s="1048"/>
      <c r="UDY54" s="1048"/>
      <c r="UDZ54" s="1048"/>
      <c r="UEA54" s="1048"/>
      <c r="UEB54" s="1048"/>
      <c r="UEC54" s="1048"/>
      <c r="UED54" s="1048"/>
      <c r="UEE54" s="1048"/>
      <c r="UEF54" s="1048"/>
      <c r="UEG54" s="1048"/>
      <c r="UEH54" s="1048"/>
      <c r="UEI54" s="1048"/>
      <c r="UEJ54" s="1048"/>
      <c r="UEK54" s="1048"/>
      <c r="UEL54" s="1048"/>
      <c r="UEM54" s="1048"/>
      <c r="UEN54" s="1048"/>
      <c r="UEO54" s="1048"/>
      <c r="UEP54" s="1048"/>
      <c r="UEQ54" s="1048"/>
      <c r="UER54" s="1048"/>
      <c r="UES54" s="1048"/>
      <c r="UET54" s="1048"/>
      <c r="UEU54" s="1048"/>
      <c r="UEV54" s="1048"/>
      <c r="UEW54" s="1048"/>
      <c r="UEX54" s="1048"/>
      <c r="UEY54" s="1048"/>
      <c r="UEZ54" s="1048"/>
      <c r="UFA54" s="1048"/>
      <c r="UFB54" s="1048"/>
      <c r="UFC54" s="1048"/>
      <c r="UFD54" s="1048"/>
      <c r="UFE54" s="1048"/>
      <c r="UFF54" s="1048"/>
      <c r="UFG54" s="1048"/>
      <c r="UFH54" s="1048"/>
      <c r="UFI54" s="1048"/>
      <c r="UFJ54" s="1048"/>
      <c r="UFK54" s="1048"/>
      <c r="UFL54" s="1048"/>
      <c r="UFM54" s="1048"/>
      <c r="UFN54" s="1048"/>
      <c r="UFO54" s="1048"/>
      <c r="UFP54" s="1048"/>
      <c r="UFQ54" s="1048"/>
      <c r="UFR54" s="1048"/>
      <c r="UFS54" s="1048"/>
      <c r="UFT54" s="1048"/>
      <c r="UFU54" s="1048"/>
      <c r="UFV54" s="1048"/>
      <c r="UFW54" s="1048"/>
      <c r="UFX54" s="1048"/>
      <c r="UFY54" s="1048"/>
      <c r="UFZ54" s="1048"/>
      <c r="UGA54" s="1048"/>
      <c r="UGB54" s="1048"/>
      <c r="UGC54" s="1048"/>
      <c r="UGD54" s="1048"/>
      <c r="UGE54" s="1048"/>
      <c r="UGF54" s="1048"/>
      <c r="UGG54" s="1048"/>
      <c r="UGH54" s="1048"/>
      <c r="UGI54" s="1048"/>
      <c r="UGJ54" s="1048"/>
      <c r="UGK54" s="1048"/>
      <c r="UGL54" s="1048"/>
      <c r="UGM54" s="1048"/>
      <c r="UGN54" s="1048"/>
      <c r="UGO54" s="1048"/>
      <c r="UGP54" s="1048"/>
      <c r="UGQ54" s="1048"/>
      <c r="UGR54" s="1048"/>
      <c r="UGS54" s="1048"/>
      <c r="UGT54" s="1048"/>
      <c r="UGU54" s="1048"/>
      <c r="UGV54" s="1048"/>
      <c r="UGW54" s="1048"/>
      <c r="UGX54" s="1048"/>
      <c r="UGY54" s="1048"/>
      <c r="UGZ54" s="1048"/>
      <c r="UHA54" s="1048"/>
      <c r="UHB54" s="1048"/>
      <c r="UHC54" s="1048"/>
      <c r="UHD54" s="1048"/>
      <c r="UHE54" s="1048"/>
      <c r="UHF54" s="1048"/>
      <c r="UHG54" s="1048"/>
      <c r="UHH54" s="1048"/>
      <c r="UHI54" s="1048"/>
      <c r="UHJ54" s="1048"/>
      <c r="UHK54" s="1048"/>
      <c r="UHL54" s="1048"/>
      <c r="UHM54" s="1048"/>
      <c r="UHN54" s="1048"/>
      <c r="UHO54" s="1048"/>
      <c r="UHP54" s="1048"/>
      <c r="UHQ54" s="1048"/>
      <c r="UHR54" s="1048"/>
      <c r="UHS54" s="1048"/>
      <c r="UHT54" s="1048"/>
      <c r="UHU54" s="1048"/>
      <c r="UHV54" s="1048"/>
      <c r="UHW54" s="1048"/>
      <c r="UHX54" s="1048"/>
      <c r="UHY54" s="1048"/>
      <c r="UHZ54" s="1048"/>
      <c r="UIA54" s="1048"/>
      <c r="UIB54" s="1048"/>
      <c r="UIC54" s="1048"/>
      <c r="UID54" s="1048"/>
      <c r="UIE54" s="1048"/>
      <c r="UIF54" s="1048"/>
      <c r="UIG54" s="1048"/>
      <c r="UIH54" s="1048"/>
      <c r="UII54" s="1048"/>
      <c r="UIJ54" s="1048"/>
      <c r="UIK54" s="1048"/>
      <c r="UIL54" s="1048"/>
      <c r="UIM54" s="1048"/>
      <c r="UIN54" s="1048"/>
      <c r="UIO54" s="1048"/>
      <c r="UIP54" s="1048"/>
      <c r="UIQ54" s="1048"/>
      <c r="UIR54" s="1048"/>
      <c r="UIS54" s="1048"/>
      <c r="UIT54" s="1048"/>
      <c r="UIU54" s="1048"/>
      <c r="UIV54" s="1048"/>
      <c r="UIW54" s="1048"/>
      <c r="UIX54" s="1048"/>
      <c r="UIY54" s="1048"/>
      <c r="UIZ54" s="1048"/>
      <c r="UJA54" s="1048"/>
      <c r="UJB54" s="1048"/>
      <c r="UJC54" s="1048"/>
      <c r="UJD54" s="1048"/>
      <c r="UJE54" s="1048"/>
      <c r="UJF54" s="1048"/>
      <c r="UJG54" s="1048"/>
      <c r="UJH54" s="1048"/>
      <c r="UJI54" s="1048"/>
      <c r="UJJ54" s="1048"/>
      <c r="UJK54" s="1048"/>
      <c r="UJL54" s="1048"/>
      <c r="UJM54" s="1048"/>
      <c r="UJN54" s="1048"/>
      <c r="UJO54" s="1048"/>
      <c r="UJP54" s="1048"/>
      <c r="UJQ54" s="1048"/>
      <c r="UJR54" s="1048"/>
      <c r="UJS54" s="1048"/>
      <c r="UJT54" s="1048"/>
      <c r="UJU54" s="1048"/>
      <c r="UJV54" s="1048"/>
      <c r="UJW54" s="1048"/>
      <c r="UJX54" s="1048"/>
      <c r="UJY54" s="1048"/>
      <c r="UJZ54" s="1048"/>
      <c r="UKA54" s="1048"/>
      <c r="UKB54" s="1048"/>
      <c r="UKC54" s="1048"/>
      <c r="UKD54" s="1048"/>
      <c r="UKE54" s="1048"/>
      <c r="UKF54" s="1048"/>
      <c r="UKG54" s="1048"/>
      <c r="UKH54" s="1048"/>
      <c r="UKI54" s="1048"/>
      <c r="UKJ54" s="1048"/>
      <c r="UKK54" s="1048"/>
      <c r="UKL54" s="1048"/>
      <c r="UKM54" s="1048"/>
      <c r="UKN54" s="1048"/>
      <c r="UKO54" s="1048"/>
      <c r="UKP54" s="1048"/>
      <c r="UKQ54" s="1048"/>
      <c r="UKR54" s="1048"/>
      <c r="UKS54" s="1048"/>
      <c r="UKT54" s="1048"/>
      <c r="UKU54" s="1048"/>
      <c r="UKV54" s="1048"/>
      <c r="UKW54" s="1048"/>
      <c r="UKX54" s="1048"/>
      <c r="UKY54" s="1048"/>
      <c r="UKZ54" s="1048"/>
      <c r="ULA54" s="1048"/>
      <c r="ULB54" s="1048"/>
      <c r="ULC54" s="1048"/>
      <c r="ULD54" s="1048"/>
      <c r="ULE54" s="1048"/>
      <c r="ULF54" s="1048"/>
      <c r="ULG54" s="1048"/>
      <c r="ULH54" s="1048"/>
      <c r="ULI54" s="1048"/>
      <c r="ULJ54" s="1048"/>
      <c r="ULK54" s="1048"/>
      <c r="ULL54" s="1048"/>
      <c r="ULM54" s="1048"/>
      <c r="ULN54" s="1048"/>
      <c r="ULO54" s="1048"/>
      <c r="ULP54" s="1048"/>
      <c r="ULQ54" s="1048"/>
      <c r="ULR54" s="1048"/>
      <c r="ULS54" s="1048"/>
      <c r="ULT54" s="1048"/>
      <c r="ULU54" s="1048"/>
      <c r="ULV54" s="1048"/>
      <c r="ULW54" s="1048"/>
      <c r="ULX54" s="1048"/>
      <c r="ULY54" s="1048"/>
      <c r="ULZ54" s="1048"/>
      <c r="UMA54" s="1048"/>
      <c r="UMB54" s="1048"/>
      <c r="UMC54" s="1048"/>
      <c r="UMD54" s="1048"/>
      <c r="UME54" s="1048"/>
      <c r="UMF54" s="1048"/>
      <c r="UMG54" s="1048"/>
      <c r="UMH54" s="1048"/>
      <c r="UMI54" s="1048"/>
      <c r="UMJ54" s="1048"/>
      <c r="UMK54" s="1048"/>
      <c r="UML54" s="1048"/>
      <c r="UMM54" s="1048"/>
      <c r="UMN54" s="1048"/>
      <c r="UMO54" s="1048"/>
      <c r="UMP54" s="1048"/>
      <c r="UMQ54" s="1048"/>
      <c r="UMR54" s="1048"/>
      <c r="UMS54" s="1048"/>
      <c r="UMT54" s="1048"/>
      <c r="UMU54" s="1048"/>
      <c r="UMV54" s="1048"/>
      <c r="UMW54" s="1048"/>
      <c r="UMX54" s="1048"/>
      <c r="UMY54" s="1048"/>
      <c r="UMZ54" s="1048"/>
      <c r="UNA54" s="1048"/>
      <c r="UNB54" s="1048"/>
      <c r="UNC54" s="1048"/>
      <c r="UND54" s="1048"/>
      <c r="UNE54" s="1048"/>
      <c r="UNF54" s="1048"/>
      <c r="UNG54" s="1048"/>
      <c r="UNH54" s="1048"/>
      <c r="UNI54" s="1048"/>
      <c r="UNJ54" s="1048"/>
      <c r="UNK54" s="1048"/>
      <c r="UNL54" s="1048"/>
      <c r="UNM54" s="1048"/>
      <c r="UNN54" s="1048"/>
      <c r="UNO54" s="1048"/>
      <c r="UNP54" s="1048"/>
      <c r="UNQ54" s="1048"/>
      <c r="UNR54" s="1048"/>
      <c r="UNS54" s="1048"/>
      <c r="UNT54" s="1048"/>
      <c r="UNU54" s="1048"/>
      <c r="UNV54" s="1048"/>
      <c r="UNW54" s="1048"/>
      <c r="UNX54" s="1048"/>
      <c r="UNY54" s="1048"/>
      <c r="UNZ54" s="1048"/>
      <c r="UOA54" s="1048"/>
      <c r="UOB54" s="1048"/>
      <c r="UOC54" s="1048"/>
      <c r="UOD54" s="1048"/>
      <c r="UOE54" s="1048"/>
      <c r="UOF54" s="1048"/>
      <c r="UOG54" s="1048"/>
      <c r="UOH54" s="1048"/>
      <c r="UOI54" s="1048"/>
      <c r="UOJ54" s="1048"/>
      <c r="UOK54" s="1048"/>
      <c r="UOL54" s="1048"/>
      <c r="UOM54" s="1048"/>
      <c r="UON54" s="1048"/>
      <c r="UOO54" s="1048"/>
      <c r="UOP54" s="1048"/>
      <c r="UOQ54" s="1048"/>
      <c r="UOR54" s="1048"/>
      <c r="UOS54" s="1048"/>
      <c r="UOT54" s="1048"/>
      <c r="UOU54" s="1048"/>
      <c r="UOV54" s="1048"/>
      <c r="UOW54" s="1048"/>
      <c r="UOX54" s="1048"/>
      <c r="UOY54" s="1048"/>
      <c r="UOZ54" s="1048"/>
      <c r="UPA54" s="1048"/>
      <c r="UPB54" s="1048"/>
      <c r="UPC54" s="1048"/>
      <c r="UPD54" s="1048"/>
      <c r="UPE54" s="1048"/>
      <c r="UPF54" s="1048"/>
      <c r="UPG54" s="1048"/>
      <c r="UPH54" s="1048"/>
      <c r="UPI54" s="1048"/>
      <c r="UPJ54" s="1048"/>
      <c r="UPK54" s="1048"/>
      <c r="UPL54" s="1048"/>
      <c r="UPM54" s="1048"/>
      <c r="UPN54" s="1048"/>
      <c r="UPO54" s="1048"/>
      <c r="UPP54" s="1048"/>
      <c r="UPQ54" s="1048"/>
      <c r="UPR54" s="1048"/>
      <c r="UPS54" s="1048"/>
      <c r="UPT54" s="1048"/>
      <c r="UPU54" s="1048"/>
      <c r="UPV54" s="1048"/>
      <c r="UPW54" s="1048"/>
      <c r="UPX54" s="1048"/>
      <c r="UPY54" s="1048"/>
      <c r="UPZ54" s="1048"/>
      <c r="UQA54" s="1048"/>
      <c r="UQB54" s="1048"/>
      <c r="UQC54" s="1048"/>
      <c r="UQD54" s="1048"/>
      <c r="UQE54" s="1048"/>
      <c r="UQF54" s="1048"/>
      <c r="UQG54" s="1048"/>
      <c r="UQH54" s="1048"/>
      <c r="UQI54" s="1048"/>
      <c r="UQJ54" s="1048"/>
      <c r="UQK54" s="1048"/>
      <c r="UQL54" s="1048"/>
      <c r="UQM54" s="1048"/>
      <c r="UQN54" s="1048"/>
      <c r="UQO54" s="1048"/>
      <c r="UQP54" s="1048"/>
      <c r="UQQ54" s="1048"/>
      <c r="UQR54" s="1048"/>
      <c r="UQS54" s="1048"/>
      <c r="UQT54" s="1048"/>
      <c r="UQU54" s="1048"/>
      <c r="UQV54" s="1048"/>
      <c r="UQW54" s="1048"/>
      <c r="UQX54" s="1048"/>
      <c r="UQY54" s="1048"/>
      <c r="UQZ54" s="1048"/>
      <c r="URA54" s="1048"/>
      <c r="URB54" s="1048"/>
      <c r="URC54" s="1048"/>
      <c r="URD54" s="1048"/>
      <c r="URE54" s="1048"/>
      <c r="URF54" s="1048"/>
      <c r="URG54" s="1048"/>
      <c r="URH54" s="1048"/>
      <c r="URI54" s="1048"/>
      <c r="URJ54" s="1048"/>
      <c r="URK54" s="1048"/>
      <c r="URL54" s="1048"/>
      <c r="URM54" s="1048"/>
      <c r="URN54" s="1048"/>
      <c r="URO54" s="1048"/>
      <c r="URP54" s="1048"/>
      <c r="URQ54" s="1048"/>
      <c r="URR54" s="1048"/>
      <c r="URS54" s="1048"/>
      <c r="URT54" s="1048"/>
      <c r="URU54" s="1048"/>
      <c r="URV54" s="1048"/>
      <c r="URW54" s="1048"/>
      <c r="URX54" s="1048"/>
      <c r="URY54" s="1048"/>
      <c r="URZ54" s="1048"/>
      <c r="USA54" s="1048"/>
      <c r="USB54" s="1048"/>
      <c r="USC54" s="1048"/>
      <c r="USD54" s="1048"/>
      <c r="USE54" s="1048"/>
      <c r="USF54" s="1048"/>
      <c r="USG54" s="1048"/>
      <c r="USH54" s="1048"/>
      <c r="USI54" s="1048"/>
      <c r="USJ54" s="1048"/>
      <c r="USK54" s="1048"/>
      <c r="USL54" s="1048"/>
      <c r="USM54" s="1048"/>
      <c r="USN54" s="1048"/>
      <c r="USO54" s="1048"/>
      <c r="USP54" s="1048"/>
      <c r="USQ54" s="1048"/>
      <c r="USR54" s="1048"/>
      <c r="USS54" s="1048"/>
      <c r="UST54" s="1048"/>
      <c r="USU54" s="1048"/>
      <c r="USV54" s="1048"/>
      <c r="USW54" s="1048"/>
      <c r="USX54" s="1048"/>
      <c r="USY54" s="1048"/>
      <c r="USZ54" s="1048"/>
      <c r="UTA54" s="1048"/>
      <c r="UTB54" s="1048"/>
      <c r="UTC54" s="1048"/>
      <c r="UTD54" s="1048"/>
      <c r="UTE54" s="1048"/>
      <c r="UTF54" s="1048"/>
      <c r="UTG54" s="1048"/>
      <c r="UTH54" s="1048"/>
      <c r="UTI54" s="1048"/>
      <c r="UTJ54" s="1048"/>
      <c r="UTK54" s="1048"/>
      <c r="UTL54" s="1048"/>
      <c r="UTM54" s="1048"/>
      <c r="UTN54" s="1048"/>
      <c r="UTO54" s="1048"/>
      <c r="UTP54" s="1048"/>
      <c r="UTQ54" s="1048"/>
      <c r="UTR54" s="1048"/>
      <c r="UTS54" s="1048"/>
      <c r="UTT54" s="1048"/>
      <c r="UTU54" s="1048"/>
      <c r="UTV54" s="1048"/>
      <c r="UTW54" s="1048"/>
      <c r="UTX54" s="1048"/>
      <c r="UTY54" s="1048"/>
      <c r="UTZ54" s="1048"/>
      <c r="UUA54" s="1048"/>
      <c r="UUB54" s="1048"/>
      <c r="UUC54" s="1048"/>
      <c r="UUD54" s="1048"/>
      <c r="UUE54" s="1048"/>
      <c r="UUF54" s="1048"/>
      <c r="UUG54" s="1048"/>
      <c r="UUH54" s="1048"/>
      <c r="UUI54" s="1048"/>
      <c r="UUJ54" s="1048"/>
      <c r="UUK54" s="1048"/>
      <c r="UUL54" s="1048"/>
      <c r="UUM54" s="1048"/>
      <c r="UUN54" s="1048"/>
      <c r="UUO54" s="1048"/>
      <c r="UUP54" s="1048"/>
      <c r="UUQ54" s="1048"/>
      <c r="UUR54" s="1048"/>
      <c r="UUS54" s="1048"/>
      <c r="UUT54" s="1048"/>
      <c r="UUU54" s="1048"/>
      <c r="UUV54" s="1048"/>
      <c r="UUW54" s="1048"/>
      <c r="UUX54" s="1048"/>
      <c r="UUY54" s="1048"/>
      <c r="UUZ54" s="1048"/>
      <c r="UVA54" s="1048"/>
      <c r="UVB54" s="1048"/>
      <c r="UVC54" s="1048"/>
      <c r="UVD54" s="1048"/>
      <c r="UVE54" s="1048"/>
      <c r="UVF54" s="1048"/>
      <c r="UVG54" s="1048"/>
      <c r="UVH54" s="1048"/>
      <c r="UVI54" s="1048"/>
      <c r="UVJ54" s="1048"/>
      <c r="UVK54" s="1048"/>
      <c r="UVL54" s="1048"/>
      <c r="UVM54" s="1048"/>
      <c r="UVN54" s="1048"/>
      <c r="UVO54" s="1048"/>
      <c r="UVP54" s="1048"/>
      <c r="UVQ54" s="1048"/>
      <c r="UVR54" s="1048"/>
      <c r="UVS54" s="1048"/>
      <c r="UVT54" s="1048"/>
      <c r="UVU54" s="1048"/>
      <c r="UVV54" s="1048"/>
      <c r="UVW54" s="1048"/>
      <c r="UVX54" s="1048"/>
      <c r="UVY54" s="1048"/>
      <c r="UVZ54" s="1048"/>
      <c r="UWA54" s="1048"/>
      <c r="UWB54" s="1048"/>
      <c r="UWC54" s="1048"/>
      <c r="UWD54" s="1048"/>
      <c r="UWE54" s="1048"/>
      <c r="UWF54" s="1048"/>
      <c r="UWG54" s="1048"/>
      <c r="UWH54" s="1048"/>
      <c r="UWI54" s="1048"/>
      <c r="UWJ54" s="1048"/>
      <c r="UWK54" s="1048"/>
      <c r="UWL54" s="1048"/>
      <c r="UWM54" s="1048"/>
      <c r="UWN54" s="1048"/>
      <c r="UWO54" s="1048"/>
      <c r="UWP54" s="1048"/>
      <c r="UWQ54" s="1048"/>
      <c r="UWR54" s="1048"/>
      <c r="UWS54" s="1048"/>
      <c r="UWT54" s="1048"/>
      <c r="UWU54" s="1048"/>
      <c r="UWV54" s="1048"/>
      <c r="UWW54" s="1048"/>
      <c r="UWX54" s="1048"/>
      <c r="UWY54" s="1048"/>
      <c r="UWZ54" s="1048"/>
      <c r="UXA54" s="1048"/>
      <c r="UXB54" s="1048"/>
      <c r="UXC54" s="1048"/>
      <c r="UXD54" s="1048"/>
      <c r="UXE54" s="1048"/>
      <c r="UXF54" s="1048"/>
      <c r="UXG54" s="1048"/>
      <c r="UXH54" s="1048"/>
      <c r="UXI54" s="1048"/>
      <c r="UXJ54" s="1048"/>
      <c r="UXK54" s="1048"/>
      <c r="UXL54" s="1048"/>
      <c r="UXM54" s="1048"/>
      <c r="UXN54" s="1048"/>
      <c r="UXO54" s="1048"/>
      <c r="UXP54" s="1048"/>
      <c r="UXQ54" s="1048"/>
      <c r="UXR54" s="1048"/>
      <c r="UXS54" s="1048"/>
      <c r="UXT54" s="1048"/>
      <c r="UXU54" s="1048"/>
      <c r="UXV54" s="1048"/>
      <c r="UXW54" s="1048"/>
      <c r="UXX54" s="1048"/>
      <c r="UXY54" s="1048"/>
      <c r="UXZ54" s="1048"/>
      <c r="UYA54" s="1048"/>
      <c r="UYB54" s="1048"/>
      <c r="UYC54" s="1048"/>
      <c r="UYD54" s="1048"/>
      <c r="UYE54" s="1048"/>
      <c r="UYF54" s="1048"/>
      <c r="UYG54" s="1048"/>
      <c r="UYH54" s="1048"/>
      <c r="UYI54" s="1048"/>
      <c r="UYJ54" s="1048"/>
      <c r="UYK54" s="1048"/>
      <c r="UYL54" s="1048"/>
      <c r="UYM54" s="1048"/>
      <c r="UYN54" s="1048"/>
      <c r="UYO54" s="1048"/>
      <c r="UYP54" s="1048"/>
      <c r="UYQ54" s="1048"/>
      <c r="UYR54" s="1048"/>
      <c r="UYS54" s="1048"/>
      <c r="UYT54" s="1048"/>
      <c r="UYU54" s="1048"/>
      <c r="UYV54" s="1048"/>
      <c r="UYW54" s="1048"/>
      <c r="UYX54" s="1048"/>
      <c r="UYY54" s="1048"/>
      <c r="UYZ54" s="1048"/>
      <c r="UZA54" s="1048"/>
      <c r="UZB54" s="1048"/>
      <c r="UZC54" s="1048"/>
      <c r="UZD54" s="1048"/>
      <c r="UZE54" s="1048"/>
      <c r="UZF54" s="1048"/>
      <c r="UZG54" s="1048"/>
      <c r="UZH54" s="1048"/>
      <c r="UZI54" s="1048"/>
      <c r="UZJ54" s="1048"/>
      <c r="UZK54" s="1048"/>
      <c r="UZL54" s="1048"/>
      <c r="UZM54" s="1048"/>
      <c r="UZN54" s="1048"/>
      <c r="UZO54" s="1048"/>
      <c r="UZP54" s="1048"/>
      <c r="UZQ54" s="1048"/>
      <c r="UZR54" s="1048"/>
      <c r="UZS54" s="1048"/>
      <c r="UZT54" s="1048"/>
      <c r="UZU54" s="1048"/>
      <c r="UZV54" s="1048"/>
      <c r="UZW54" s="1048"/>
      <c r="UZX54" s="1048"/>
      <c r="UZY54" s="1048"/>
      <c r="UZZ54" s="1048"/>
      <c r="VAA54" s="1048"/>
      <c r="VAB54" s="1048"/>
      <c r="VAC54" s="1048"/>
      <c r="VAD54" s="1048"/>
      <c r="VAE54" s="1048"/>
      <c r="VAF54" s="1048"/>
      <c r="VAG54" s="1048"/>
      <c r="VAH54" s="1048"/>
      <c r="VAI54" s="1048"/>
      <c r="VAJ54" s="1048"/>
      <c r="VAK54" s="1048"/>
      <c r="VAL54" s="1048"/>
      <c r="VAM54" s="1048"/>
      <c r="VAN54" s="1048"/>
      <c r="VAO54" s="1048"/>
      <c r="VAP54" s="1048"/>
      <c r="VAQ54" s="1048"/>
      <c r="VAR54" s="1048"/>
      <c r="VAS54" s="1048"/>
      <c r="VAT54" s="1048"/>
      <c r="VAU54" s="1048"/>
      <c r="VAV54" s="1048"/>
      <c r="VAW54" s="1048"/>
      <c r="VAX54" s="1048"/>
      <c r="VAY54" s="1048"/>
      <c r="VAZ54" s="1048"/>
      <c r="VBA54" s="1048"/>
      <c r="VBB54" s="1048"/>
      <c r="VBC54" s="1048"/>
      <c r="VBD54" s="1048"/>
      <c r="VBE54" s="1048"/>
      <c r="VBF54" s="1048"/>
      <c r="VBG54" s="1048"/>
      <c r="VBH54" s="1048"/>
      <c r="VBI54" s="1048"/>
      <c r="VBJ54" s="1048"/>
      <c r="VBK54" s="1048"/>
      <c r="VBL54" s="1048"/>
      <c r="VBM54" s="1048"/>
      <c r="VBN54" s="1048"/>
      <c r="VBO54" s="1048"/>
      <c r="VBP54" s="1048"/>
      <c r="VBQ54" s="1048"/>
      <c r="VBR54" s="1048"/>
      <c r="VBS54" s="1048"/>
      <c r="VBT54" s="1048"/>
      <c r="VBU54" s="1048"/>
      <c r="VBV54" s="1048"/>
      <c r="VBW54" s="1048"/>
      <c r="VBX54" s="1048"/>
      <c r="VBY54" s="1048"/>
      <c r="VBZ54" s="1048"/>
      <c r="VCA54" s="1048"/>
      <c r="VCB54" s="1048"/>
      <c r="VCC54" s="1048"/>
      <c r="VCD54" s="1048"/>
      <c r="VCE54" s="1048"/>
      <c r="VCF54" s="1048"/>
      <c r="VCG54" s="1048"/>
      <c r="VCH54" s="1048"/>
      <c r="VCI54" s="1048"/>
      <c r="VCJ54" s="1048"/>
      <c r="VCK54" s="1048"/>
      <c r="VCL54" s="1048"/>
      <c r="VCM54" s="1048"/>
      <c r="VCN54" s="1048"/>
      <c r="VCO54" s="1048"/>
      <c r="VCP54" s="1048"/>
      <c r="VCQ54" s="1048"/>
      <c r="VCR54" s="1048"/>
      <c r="VCS54" s="1048"/>
      <c r="VCT54" s="1048"/>
      <c r="VCU54" s="1048"/>
      <c r="VCV54" s="1048"/>
      <c r="VCW54" s="1048"/>
      <c r="VCX54" s="1048"/>
      <c r="VCY54" s="1048"/>
      <c r="VCZ54" s="1048"/>
      <c r="VDA54" s="1048"/>
      <c r="VDB54" s="1048"/>
      <c r="VDC54" s="1048"/>
      <c r="VDD54" s="1048"/>
      <c r="VDE54" s="1048"/>
      <c r="VDF54" s="1048"/>
      <c r="VDG54" s="1048"/>
      <c r="VDH54" s="1048"/>
      <c r="VDI54" s="1048"/>
      <c r="VDJ54" s="1048"/>
      <c r="VDK54" s="1048"/>
      <c r="VDL54" s="1048"/>
      <c r="VDM54" s="1048"/>
      <c r="VDN54" s="1048"/>
      <c r="VDO54" s="1048"/>
      <c r="VDP54" s="1048"/>
      <c r="VDQ54" s="1048"/>
      <c r="VDR54" s="1048"/>
      <c r="VDS54" s="1048"/>
      <c r="VDT54" s="1048"/>
      <c r="VDU54" s="1048"/>
      <c r="VDV54" s="1048"/>
      <c r="VDW54" s="1048"/>
      <c r="VDX54" s="1048"/>
      <c r="VDY54" s="1048"/>
      <c r="VDZ54" s="1048"/>
      <c r="VEA54" s="1048"/>
      <c r="VEB54" s="1048"/>
      <c r="VEC54" s="1048"/>
      <c r="VED54" s="1048"/>
      <c r="VEE54" s="1048"/>
      <c r="VEF54" s="1048"/>
      <c r="VEG54" s="1048"/>
      <c r="VEH54" s="1048"/>
      <c r="VEI54" s="1048"/>
      <c r="VEJ54" s="1048"/>
      <c r="VEK54" s="1048"/>
      <c r="VEL54" s="1048"/>
      <c r="VEM54" s="1048"/>
      <c r="VEN54" s="1048"/>
      <c r="VEO54" s="1048"/>
      <c r="VEP54" s="1048"/>
      <c r="VEQ54" s="1048"/>
      <c r="VER54" s="1048"/>
      <c r="VES54" s="1048"/>
      <c r="VET54" s="1048"/>
      <c r="VEU54" s="1048"/>
      <c r="VEV54" s="1048"/>
      <c r="VEW54" s="1048"/>
      <c r="VEX54" s="1048"/>
      <c r="VEY54" s="1048"/>
      <c r="VEZ54" s="1048"/>
      <c r="VFA54" s="1048"/>
      <c r="VFB54" s="1048"/>
      <c r="VFC54" s="1048"/>
      <c r="VFD54" s="1048"/>
      <c r="VFE54" s="1048"/>
      <c r="VFF54" s="1048"/>
      <c r="VFG54" s="1048"/>
      <c r="VFH54" s="1048"/>
      <c r="VFI54" s="1048"/>
      <c r="VFJ54" s="1048"/>
      <c r="VFK54" s="1048"/>
      <c r="VFL54" s="1048"/>
      <c r="VFM54" s="1048"/>
      <c r="VFN54" s="1048"/>
      <c r="VFO54" s="1048"/>
      <c r="VFP54" s="1048"/>
      <c r="VFQ54" s="1048"/>
      <c r="VFR54" s="1048"/>
      <c r="VFS54" s="1048"/>
      <c r="VFT54" s="1048"/>
      <c r="VFU54" s="1048"/>
      <c r="VFV54" s="1048"/>
      <c r="VFW54" s="1048"/>
      <c r="VFX54" s="1048"/>
      <c r="VFY54" s="1048"/>
      <c r="VFZ54" s="1048"/>
      <c r="VGA54" s="1048"/>
      <c r="VGB54" s="1048"/>
      <c r="VGC54" s="1048"/>
      <c r="VGD54" s="1048"/>
      <c r="VGE54" s="1048"/>
      <c r="VGF54" s="1048"/>
      <c r="VGG54" s="1048"/>
      <c r="VGH54" s="1048"/>
      <c r="VGI54" s="1048"/>
      <c r="VGJ54" s="1048"/>
      <c r="VGK54" s="1048"/>
      <c r="VGL54" s="1048"/>
      <c r="VGM54" s="1048"/>
      <c r="VGN54" s="1048"/>
      <c r="VGO54" s="1048"/>
      <c r="VGP54" s="1048"/>
      <c r="VGQ54" s="1048"/>
      <c r="VGR54" s="1048"/>
      <c r="VGS54" s="1048"/>
      <c r="VGT54" s="1048"/>
      <c r="VGU54" s="1048"/>
      <c r="VGV54" s="1048"/>
      <c r="VGW54" s="1048"/>
      <c r="VGX54" s="1048"/>
      <c r="VGY54" s="1048"/>
      <c r="VGZ54" s="1048"/>
      <c r="VHA54" s="1048"/>
      <c r="VHB54" s="1048"/>
      <c r="VHC54" s="1048"/>
      <c r="VHD54" s="1048"/>
      <c r="VHE54" s="1048"/>
      <c r="VHF54" s="1048"/>
      <c r="VHG54" s="1048"/>
      <c r="VHH54" s="1048"/>
      <c r="VHI54" s="1048"/>
      <c r="VHJ54" s="1048"/>
      <c r="VHK54" s="1048"/>
      <c r="VHL54" s="1048"/>
      <c r="VHM54" s="1048"/>
      <c r="VHN54" s="1048"/>
      <c r="VHO54" s="1048"/>
      <c r="VHP54" s="1048"/>
      <c r="VHQ54" s="1048"/>
      <c r="VHR54" s="1048"/>
      <c r="VHS54" s="1048"/>
      <c r="VHT54" s="1048"/>
      <c r="VHU54" s="1048"/>
      <c r="VHV54" s="1048"/>
      <c r="VHW54" s="1048"/>
      <c r="VHX54" s="1048"/>
      <c r="VHY54" s="1048"/>
      <c r="VHZ54" s="1048"/>
      <c r="VIA54" s="1048"/>
      <c r="VIB54" s="1048"/>
      <c r="VIC54" s="1048"/>
      <c r="VID54" s="1048"/>
      <c r="VIE54" s="1048"/>
      <c r="VIF54" s="1048"/>
      <c r="VIG54" s="1048"/>
      <c r="VIH54" s="1048"/>
      <c r="VII54" s="1048"/>
      <c r="VIJ54" s="1048"/>
      <c r="VIK54" s="1048"/>
      <c r="VIL54" s="1048"/>
      <c r="VIM54" s="1048"/>
      <c r="VIN54" s="1048"/>
      <c r="VIO54" s="1048"/>
      <c r="VIP54" s="1048"/>
      <c r="VIQ54" s="1048"/>
      <c r="VIR54" s="1048"/>
      <c r="VIS54" s="1048"/>
      <c r="VIT54" s="1048"/>
      <c r="VIU54" s="1048"/>
      <c r="VIV54" s="1048"/>
      <c r="VIW54" s="1048"/>
      <c r="VIX54" s="1048"/>
      <c r="VIY54" s="1048"/>
      <c r="VIZ54" s="1048"/>
      <c r="VJA54" s="1048"/>
      <c r="VJB54" s="1048"/>
      <c r="VJC54" s="1048"/>
      <c r="VJD54" s="1048"/>
      <c r="VJE54" s="1048"/>
      <c r="VJF54" s="1048"/>
      <c r="VJG54" s="1048"/>
      <c r="VJH54" s="1048"/>
      <c r="VJI54" s="1048"/>
      <c r="VJJ54" s="1048"/>
      <c r="VJK54" s="1048"/>
      <c r="VJL54" s="1048"/>
      <c r="VJM54" s="1048"/>
      <c r="VJN54" s="1048"/>
      <c r="VJO54" s="1048"/>
      <c r="VJP54" s="1048"/>
      <c r="VJQ54" s="1048"/>
      <c r="VJR54" s="1048"/>
      <c r="VJS54" s="1048"/>
      <c r="VJT54" s="1048"/>
      <c r="VJU54" s="1048"/>
      <c r="VJV54" s="1048"/>
      <c r="VJW54" s="1048"/>
      <c r="VJX54" s="1048"/>
      <c r="VJY54" s="1048"/>
      <c r="VJZ54" s="1048"/>
      <c r="VKA54" s="1048"/>
      <c r="VKB54" s="1048"/>
      <c r="VKC54" s="1048"/>
      <c r="VKD54" s="1048"/>
      <c r="VKE54" s="1048"/>
      <c r="VKF54" s="1048"/>
      <c r="VKG54" s="1048"/>
      <c r="VKH54" s="1048"/>
      <c r="VKI54" s="1048"/>
      <c r="VKJ54" s="1048"/>
      <c r="VKK54" s="1048"/>
      <c r="VKL54" s="1048"/>
      <c r="VKM54" s="1048"/>
      <c r="VKN54" s="1048"/>
      <c r="VKO54" s="1048"/>
      <c r="VKP54" s="1048"/>
      <c r="VKQ54" s="1048"/>
      <c r="VKR54" s="1048"/>
      <c r="VKS54" s="1048"/>
      <c r="VKT54" s="1048"/>
      <c r="VKU54" s="1048"/>
      <c r="VKV54" s="1048"/>
      <c r="VKW54" s="1048"/>
      <c r="VKX54" s="1048"/>
      <c r="VKY54" s="1048"/>
      <c r="VKZ54" s="1048"/>
      <c r="VLA54" s="1048"/>
      <c r="VLB54" s="1048"/>
      <c r="VLC54" s="1048"/>
      <c r="VLD54" s="1048"/>
      <c r="VLE54" s="1048"/>
      <c r="VLF54" s="1048"/>
      <c r="VLG54" s="1048"/>
      <c r="VLH54" s="1048"/>
      <c r="VLI54" s="1048"/>
      <c r="VLJ54" s="1048"/>
      <c r="VLK54" s="1048"/>
      <c r="VLL54" s="1048"/>
      <c r="VLM54" s="1048"/>
      <c r="VLN54" s="1048"/>
      <c r="VLO54" s="1048"/>
      <c r="VLP54" s="1048"/>
      <c r="VLQ54" s="1048"/>
      <c r="VLR54" s="1048"/>
      <c r="VLS54" s="1048"/>
      <c r="VLT54" s="1048"/>
      <c r="VLU54" s="1048"/>
      <c r="VLV54" s="1048"/>
      <c r="VLW54" s="1048"/>
      <c r="VLX54" s="1048"/>
      <c r="VLY54" s="1048"/>
      <c r="VLZ54" s="1048"/>
      <c r="VMA54" s="1048"/>
      <c r="VMB54" s="1048"/>
      <c r="VMC54" s="1048"/>
      <c r="VMD54" s="1048"/>
      <c r="VME54" s="1048"/>
      <c r="VMF54" s="1048"/>
      <c r="VMG54" s="1048"/>
      <c r="VMH54" s="1048"/>
      <c r="VMI54" s="1048"/>
      <c r="VMJ54" s="1048"/>
      <c r="VMK54" s="1048"/>
      <c r="VML54" s="1048"/>
      <c r="VMM54" s="1048"/>
      <c r="VMN54" s="1048"/>
      <c r="VMO54" s="1048"/>
      <c r="VMP54" s="1048"/>
      <c r="VMQ54" s="1048"/>
      <c r="VMR54" s="1048"/>
      <c r="VMS54" s="1048"/>
      <c r="VMT54" s="1048"/>
      <c r="VMU54" s="1048"/>
      <c r="VMV54" s="1048"/>
      <c r="VMW54" s="1048"/>
      <c r="VMX54" s="1048"/>
      <c r="VMY54" s="1048"/>
      <c r="VMZ54" s="1048"/>
      <c r="VNA54" s="1048"/>
      <c r="VNB54" s="1048"/>
      <c r="VNC54" s="1048"/>
      <c r="VND54" s="1048"/>
      <c r="VNE54" s="1048"/>
      <c r="VNF54" s="1048"/>
      <c r="VNG54" s="1048"/>
      <c r="VNH54" s="1048"/>
      <c r="VNI54" s="1048"/>
      <c r="VNJ54" s="1048"/>
      <c r="VNK54" s="1048"/>
      <c r="VNL54" s="1048"/>
      <c r="VNM54" s="1048"/>
      <c r="VNN54" s="1048"/>
      <c r="VNO54" s="1048"/>
      <c r="VNP54" s="1048"/>
      <c r="VNQ54" s="1048"/>
      <c r="VNR54" s="1048"/>
      <c r="VNS54" s="1048"/>
      <c r="VNT54" s="1048"/>
      <c r="VNU54" s="1048"/>
      <c r="VNV54" s="1048"/>
      <c r="VNW54" s="1048"/>
      <c r="VNX54" s="1048"/>
      <c r="VNY54" s="1048"/>
      <c r="VNZ54" s="1048"/>
      <c r="VOA54" s="1048"/>
      <c r="VOB54" s="1048"/>
      <c r="VOC54" s="1048"/>
      <c r="VOD54" s="1048"/>
      <c r="VOE54" s="1048"/>
      <c r="VOF54" s="1048"/>
      <c r="VOG54" s="1048"/>
      <c r="VOH54" s="1048"/>
      <c r="VOI54" s="1048"/>
      <c r="VOJ54" s="1048"/>
      <c r="VOK54" s="1048"/>
      <c r="VOL54" s="1048"/>
      <c r="VOM54" s="1048"/>
      <c r="VON54" s="1048"/>
      <c r="VOO54" s="1048"/>
      <c r="VOP54" s="1048"/>
      <c r="VOQ54" s="1048"/>
      <c r="VOR54" s="1048"/>
      <c r="VOS54" s="1048"/>
      <c r="VOT54" s="1048"/>
      <c r="VOU54" s="1048"/>
      <c r="VOV54" s="1048"/>
      <c r="VOW54" s="1048"/>
      <c r="VOX54" s="1048"/>
      <c r="VOY54" s="1048"/>
      <c r="VOZ54" s="1048"/>
      <c r="VPA54" s="1048"/>
      <c r="VPB54" s="1048"/>
      <c r="VPC54" s="1048"/>
      <c r="VPD54" s="1048"/>
      <c r="VPE54" s="1048"/>
      <c r="VPF54" s="1048"/>
      <c r="VPG54" s="1048"/>
      <c r="VPH54" s="1048"/>
      <c r="VPI54" s="1048"/>
      <c r="VPJ54" s="1048"/>
      <c r="VPK54" s="1048"/>
      <c r="VPL54" s="1048"/>
      <c r="VPM54" s="1048"/>
      <c r="VPN54" s="1048"/>
      <c r="VPO54" s="1048"/>
      <c r="VPP54" s="1048"/>
      <c r="VPQ54" s="1048"/>
      <c r="VPR54" s="1048"/>
      <c r="VPS54" s="1048"/>
      <c r="VPT54" s="1048"/>
      <c r="VPU54" s="1048"/>
      <c r="VPV54" s="1048"/>
      <c r="VPW54" s="1048"/>
      <c r="VPX54" s="1048"/>
      <c r="VPY54" s="1048"/>
      <c r="VPZ54" s="1048"/>
      <c r="VQA54" s="1048"/>
      <c r="VQB54" s="1048"/>
      <c r="VQC54" s="1048"/>
      <c r="VQD54" s="1048"/>
      <c r="VQE54" s="1048"/>
      <c r="VQF54" s="1048"/>
      <c r="VQG54" s="1048"/>
      <c r="VQH54" s="1048"/>
      <c r="VQI54" s="1048"/>
      <c r="VQJ54" s="1048"/>
      <c r="VQK54" s="1048"/>
      <c r="VQL54" s="1048"/>
      <c r="VQM54" s="1048"/>
      <c r="VQN54" s="1048"/>
      <c r="VQO54" s="1048"/>
      <c r="VQP54" s="1048"/>
      <c r="VQQ54" s="1048"/>
      <c r="VQR54" s="1048"/>
      <c r="VQS54" s="1048"/>
      <c r="VQT54" s="1048"/>
      <c r="VQU54" s="1048"/>
      <c r="VQV54" s="1048"/>
      <c r="VQW54" s="1048"/>
      <c r="VQX54" s="1048"/>
      <c r="VQY54" s="1048"/>
      <c r="VQZ54" s="1048"/>
      <c r="VRA54" s="1048"/>
      <c r="VRB54" s="1048"/>
      <c r="VRC54" s="1048"/>
      <c r="VRD54" s="1048"/>
      <c r="VRE54" s="1048"/>
      <c r="VRF54" s="1048"/>
      <c r="VRG54" s="1048"/>
      <c r="VRH54" s="1048"/>
      <c r="VRI54" s="1048"/>
      <c r="VRJ54" s="1048"/>
      <c r="VRK54" s="1048"/>
      <c r="VRL54" s="1048"/>
      <c r="VRM54" s="1048"/>
      <c r="VRN54" s="1048"/>
      <c r="VRO54" s="1048"/>
      <c r="VRP54" s="1048"/>
      <c r="VRQ54" s="1048"/>
      <c r="VRR54" s="1048"/>
      <c r="VRS54" s="1048"/>
      <c r="VRT54" s="1048"/>
      <c r="VRU54" s="1048"/>
      <c r="VRV54" s="1048"/>
      <c r="VRW54" s="1048"/>
      <c r="VRX54" s="1048"/>
      <c r="VRY54" s="1048"/>
      <c r="VRZ54" s="1048"/>
      <c r="VSA54" s="1048"/>
      <c r="VSB54" s="1048"/>
      <c r="VSC54" s="1048"/>
      <c r="VSD54" s="1048"/>
      <c r="VSE54" s="1048"/>
      <c r="VSF54" s="1048"/>
      <c r="VSG54" s="1048"/>
      <c r="VSH54" s="1048"/>
      <c r="VSI54" s="1048"/>
      <c r="VSJ54" s="1048"/>
      <c r="VSK54" s="1048"/>
      <c r="VSL54" s="1048"/>
      <c r="VSM54" s="1048"/>
      <c r="VSN54" s="1048"/>
      <c r="VSO54" s="1048"/>
      <c r="VSP54" s="1048"/>
      <c r="VSQ54" s="1048"/>
      <c r="VSR54" s="1048"/>
      <c r="VSS54" s="1048"/>
      <c r="VST54" s="1048"/>
      <c r="VSU54" s="1048"/>
      <c r="VSV54" s="1048"/>
      <c r="VSW54" s="1048"/>
      <c r="VSX54" s="1048"/>
      <c r="VSY54" s="1048"/>
      <c r="VSZ54" s="1048"/>
      <c r="VTA54" s="1048"/>
      <c r="VTB54" s="1048"/>
      <c r="VTC54" s="1048"/>
      <c r="VTD54" s="1048"/>
      <c r="VTE54" s="1048"/>
      <c r="VTF54" s="1048"/>
      <c r="VTG54" s="1048"/>
      <c r="VTH54" s="1048"/>
      <c r="VTI54" s="1048"/>
      <c r="VTJ54" s="1048"/>
      <c r="VTK54" s="1048"/>
      <c r="VTL54" s="1048"/>
      <c r="VTM54" s="1048"/>
      <c r="VTN54" s="1048"/>
      <c r="VTO54" s="1048"/>
      <c r="VTP54" s="1048"/>
      <c r="VTQ54" s="1048"/>
      <c r="VTR54" s="1048"/>
      <c r="VTS54" s="1048"/>
      <c r="VTT54" s="1048"/>
      <c r="VTU54" s="1048"/>
      <c r="VTV54" s="1048"/>
      <c r="VTW54" s="1048"/>
      <c r="VTX54" s="1048"/>
      <c r="VTY54" s="1048"/>
      <c r="VTZ54" s="1048"/>
      <c r="VUA54" s="1048"/>
      <c r="VUB54" s="1048"/>
      <c r="VUC54" s="1048"/>
      <c r="VUD54" s="1048"/>
      <c r="VUE54" s="1048"/>
      <c r="VUF54" s="1048"/>
      <c r="VUG54" s="1048"/>
      <c r="VUH54" s="1048"/>
      <c r="VUI54" s="1048"/>
      <c r="VUJ54" s="1048"/>
      <c r="VUK54" s="1048"/>
      <c r="VUL54" s="1048"/>
      <c r="VUM54" s="1048"/>
      <c r="VUN54" s="1048"/>
      <c r="VUO54" s="1048"/>
      <c r="VUP54" s="1048"/>
      <c r="VUQ54" s="1048"/>
      <c r="VUR54" s="1048"/>
      <c r="VUS54" s="1048"/>
      <c r="VUT54" s="1048"/>
      <c r="VUU54" s="1048"/>
      <c r="VUV54" s="1048"/>
      <c r="VUW54" s="1048"/>
      <c r="VUX54" s="1048"/>
      <c r="VUY54" s="1048"/>
      <c r="VUZ54" s="1048"/>
      <c r="VVA54" s="1048"/>
      <c r="VVB54" s="1048"/>
      <c r="VVC54" s="1048"/>
      <c r="VVD54" s="1048"/>
      <c r="VVE54" s="1048"/>
      <c r="VVF54" s="1048"/>
      <c r="VVG54" s="1048"/>
      <c r="VVH54" s="1048"/>
      <c r="VVI54" s="1048"/>
      <c r="VVJ54" s="1048"/>
      <c r="VVK54" s="1048"/>
      <c r="VVL54" s="1048"/>
      <c r="VVM54" s="1048"/>
      <c r="VVN54" s="1048"/>
      <c r="VVO54" s="1048"/>
      <c r="VVP54" s="1048"/>
      <c r="VVQ54" s="1048"/>
      <c r="VVR54" s="1048"/>
      <c r="VVS54" s="1048"/>
      <c r="VVT54" s="1048"/>
      <c r="VVU54" s="1048"/>
      <c r="VVV54" s="1048"/>
      <c r="VVW54" s="1048"/>
      <c r="VVX54" s="1048"/>
      <c r="VVY54" s="1048"/>
      <c r="VVZ54" s="1048"/>
      <c r="VWA54" s="1048"/>
      <c r="VWB54" s="1048"/>
      <c r="VWC54" s="1048"/>
      <c r="VWD54" s="1048"/>
      <c r="VWE54" s="1048"/>
      <c r="VWF54" s="1048"/>
      <c r="VWG54" s="1048"/>
      <c r="VWH54" s="1048"/>
      <c r="VWI54" s="1048"/>
      <c r="VWJ54" s="1048"/>
      <c r="VWK54" s="1048"/>
      <c r="VWL54" s="1048"/>
      <c r="VWM54" s="1048"/>
      <c r="VWN54" s="1048"/>
      <c r="VWO54" s="1048"/>
      <c r="VWP54" s="1048"/>
      <c r="VWQ54" s="1048"/>
      <c r="VWR54" s="1048"/>
      <c r="VWS54" s="1048"/>
      <c r="VWT54" s="1048"/>
      <c r="VWU54" s="1048"/>
      <c r="VWV54" s="1048"/>
      <c r="VWW54" s="1048"/>
      <c r="VWX54" s="1048"/>
      <c r="VWY54" s="1048"/>
      <c r="VWZ54" s="1048"/>
      <c r="VXA54" s="1048"/>
      <c r="VXB54" s="1048"/>
      <c r="VXC54" s="1048"/>
      <c r="VXD54" s="1048"/>
      <c r="VXE54" s="1048"/>
      <c r="VXF54" s="1048"/>
      <c r="VXG54" s="1048"/>
      <c r="VXH54" s="1048"/>
      <c r="VXI54" s="1048"/>
      <c r="VXJ54" s="1048"/>
      <c r="VXK54" s="1048"/>
      <c r="VXL54" s="1048"/>
      <c r="VXM54" s="1048"/>
      <c r="VXN54" s="1048"/>
      <c r="VXO54" s="1048"/>
      <c r="VXP54" s="1048"/>
      <c r="VXQ54" s="1048"/>
      <c r="VXR54" s="1048"/>
      <c r="VXS54" s="1048"/>
      <c r="VXT54" s="1048"/>
      <c r="VXU54" s="1048"/>
      <c r="VXV54" s="1048"/>
      <c r="VXW54" s="1048"/>
      <c r="VXX54" s="1048"/>
      <c r="VXY54" s="1048"/>
      <c r="VXZ54" s="1048"/>
      <c r="VYA54" s="1048"/>
      <c r="VYB54" s="1048"/>
      <c r="VYC54" s="1048"/>
      <c r="VYD54" s="1048"/>
      <c r="VYE54" s="1048"/>
      <c r="VYF54" s="1048"/>
      <c r="VYG54" s="1048"/>
      <c r="VYH54" s="1048"/>
      <c r="VYI54" s="1048"/>
      <c r="VYJ54" s="1048"/>
      <c r="VYK54" s="1048"/>
      <c r="VYL54" s="1048"/>
      <c r="VYM54" s="1048"/>
      <c r="VYN54" s="1048"/>
      <c r="VYO54" s="1048"/>
      <c r="VYP54" s="1048"/>
      <c r="VYQ54" s="1048"/>
      <c r="VYR54" s="1048"/>
      <c r="VYS54" s="1048"/>
      <c r="VYT54" s="1048"/>
      <c r="VYU54" s="1048"/>
      <c r="VYV54" s="1048"/>
      <c r="VYW54" s="1048"/>
      <c r="VYX54" s="1048"/>
      <c r="VYY54" s="1048"/>
      <c r="VYZ54" s="1048"/>
      <c r="VZA54" s="1048"/>
      <c r="VZB54" s="1048"/>
      <c r="VZC54" s="1048"/>
      <c r="VZD54" s="1048"/>
      <c r="VZE54" s="1048"/>
      <c r="VZF54" s="1048"/>
      <c r="VZG54" s="1048"/>
      <c r="VZH54" s="1048"/>
      <c r="VZI54" s="1048"/>
      <c r="VZJ54" s="1048"/>
      <c r="VZK54" s="1048"/>
      <c r="VZL54" s="1048"/>
      <c r="VZM54" s="1048"/>
      <c r="VZN54" s="1048"/>
      <c r="VZO54" s="1048"/>
      <c r="VZP54" s="1048"/>
      <c r="VZQ54" s="1048"/>
      <c r="VZR54" s="1048"/>
      <c r="VZS54" s="1048"/>
      <c r="VZT54" s="1048"/>
      <c r="VZU54" s="1048"/>
      <c r="VZV54" s="1048"/>
      <c r="VZW54" s="1048"/>
      <c r="VZX54" s="1048"/>
      <c r="VZY54" s="1048"/>
      <c r="VZZ54" s="1048"/>
      <c r="WAA54" s="1048"/>
      <c r="WAB54" s="1048"/>
      <c r="WAC54" s="1048"/>
      <c r="WAD54" s="1048"/>
      <c r="WAE54" s="1048"/>
      <c r="WAF54" s="1048"/>
      <c r="WAG54" s="1048"/>
      <c r="WAH54" s="1048"/>
      <c r="WAI54" s="1048"/>
      <c r="WAJ54" s="1048"/>
      <c r="WAK54" s="1048"/>
      <c r="WAL54" s="1048"/>
      <c r="WAM54" s="1048"/>
      <c r="WAN54" s="1048"/>
      <c r="WAO54" s="1048"/>
      <c r="WAP54" s="1048"/>
      <c r="WAQ54" s="1048"/>
      <c r="WAR54" s="1048"/>
      <c r="WAS54" s="1048"/>
      <c r="WAT54" s="1048"/>
      <c r="WAU54" s="1048"/>
      <c r="WAV54" s="1048"/>
      <c r="WAW54" s="1048"/>
      <c r="WAX54" s="1048"/>
      <c r="WAY54" s="1048"/>
      <c r="WAZ54" s="1048"/>
      <c r="WBA54" s="1048"/>
      <c r="WBB54" s="1048"/>
      <c r="WBC54" s="1048"/>
      <c r="WBD54" s="1048"/>
      <c r="WBE54" s="1048"/>
      <c r="WBF54" s="1048"/>
      <c r="WBG54" s="1048"/>
      <c r="WBH54" s="1048"/>
      <c r="WBI54" s="1048"/>
      <c r="WBJ54" s="1048"/>
      <c r="WBK54" s="1048"/>
      <c r="WBL54" s="1048"/>
      <c r="WBM54" s="1048"/>
      <c r="WBN54" s="1048"/>
      <c r="WBO54" s="1048"/>
      <c r="WBP54" s="1048"/>
      <c r="WBQ54" s="1048"/>
      <c r="WBR54" s="1048"/>
      <c r="WBS54" s="1048"/>
      <c r="WBT54" s="1048"/>
      <c r="WBU54" s="1048"/>
      <c r="WBV54" s="1048"/>
      <c r="WBW54" s="1048"/>
      <c r="WBX54" s="1048"/>
      <c r="WBY54" s="1048"/>
      <c r="WBZ54" s="1048"/>
      <c r="WCA54" s="1048"/>
      <c r="WCB54" s="1048"/>
      <c r="WCC54" s="1048"/>
      <c r="WCD54" s="1048"/>
      <c r="WCE54" s="1048"/>
      <c r="WCF54" s="1048"/>
      <c r="WCG54" s="1048"/>
      <c r="WCH54" s="1048"/>
      <c r="WCI54" s="1048"/>
      <c r="WCJ54" s="1048"/>
      <c r="WCK54" s="1048"/>
      <c r="WCL54" s="1048"/>
      <c r="WCM54" s="1048"/>
      <c r="WCN54" s="1048"/>
      <c r="WCO54" s="1048"/>
      <c r="WCP54" s="1048"/>
      <c r="WCQ54" s="1048"/>
      <c r="WCR54" s="1048"/>
      <c r="WCS54" s="1048"/>
      <c r="WCT54" s="1048"/>
      <c r="WCU54" s="1048"/>
      <c r="WCV54" s="1048"/>
      <c r="WCW54" s="1048"/>
      <c r="WCX54" s="1048"/>
      <c r="WCY54" s="1048"/>
      <c r="WCZ54" s="1048"/>
      <c r="WDA54" s="1048"/>
      <c r="WDB54" s="1048"/>
      <c r="WDC54" s="1048"/>
      <c r="WDD54" s="1048"/>
      <c r="WDE54" s="1048"/>
      <c r="WDF54" s="1048"/>
      <c r="WDG54" s="1048"/>
      <c r="WDH54" s="1048"/>
      <c r="WDI54" s="1048"/>
      <c r="WDJ54" s="1048"/>
      <c r="WDK54" s="1048"/>
      <c r="WDL54" s="1048"/>
      <c r="WDM54" s="1048"/>
      <c r="WDN54" s="1048"/>
      <c r="WDO54" s="1048"/>
      <c r="WDP54" s="1048"/>
      <c r="WDQ54" s="1048"/>
      <c r="WDR54" s="1048"/>
      <c r="WDS54" s="1048"/>
      <c r="WDT54" s="1048"/>
      <c r="WDU54" s="1048"/>
      <c r="WDV54" s="1048"/>
      <c r="WDW54" s="1048"/>
      <c r="WDX54" s="1048"/>
      <c r="WDY54" s="1048"/>
      <c r="WDZ54" s="1048"/>
      <c r="WEA54" s="1048"/>
      <c r="WEB54" s="1048"/>
      <c r="WEC54" s="1048"/>
      <c r="WED54" s="1048"/>
      <c r="WEE54" s="1048"/>
      <c r="WEF54" s="1048"/>
      <c r="WEG54" s="1048"/>
      <c r="WEH54" s="1048"/>
      <c r="WEI54" s="1048"/>
      <c r="WEJ54" s="1048"/>
      <c r="WEK54" s="1048"/>
      <c r="WEL54" s="1048"/>
      <c r="WEM54" s="1048"/>
      <c r="WEN54" s="1048"/>
      <c r="WEO54" s="1048"/>
      <c r="WEP54" s="1048"/>
      <c r="WEQ54" s="1048"/>
      <c r="WER54" s="1048"/>
      <c r="WES54" s="1048"/>
      <c r="WET54" s="1048"/>
      <c r="WEU54" s="1048"/>
      <c r="WEV54" s="1048"/>
      <c r="WEW54" s="1048"/>
      <c r="WEX54" s="1048"/>
      <c r="WEY54" s="1048"/>
      <c r="WEZ54" s="1048"/>
      <c r="WFA54" s="1048"/>
      <c r="WFB54" s="1048"/>
      <c r="WFC54" s="1048"/>
      <c r="WFD54" s="1048"/>
      <c r="WFE54" s="1048"/>
      <c r="WFF54" s="1048"/>
      <c r="WFG54" s="1048"/>
      <c r="WFH54" s="1048"/>
      <c r="WFI54" s="1048"/>
      <c r="WFJ54" s="1048"/>
      <c r="WFK54" s="1048"/>
      <c r="WFL54" s="1048"/>
      <c r="WFM54" s="1048"/>
      <c r="WFN54" s="1048"/>
      <c r="WFO54" s="1048"/>
      <c r="WFP54" s="1048"/>
      <c r="WFQ54" s="1048"/>
      <c r="WFR54" s="1048"/>
      <c r="WFS54" s="1048"/>
      <c r="WFT54" s="1048"/>
      <c r="WFU54" s="1048"/>
      <c r="WFV54" s="1048"/>
      <c r="WFW54" s="1048"/>
      <c r="WFX54" s="1048"/>
      <c r="WFY54" s="1048"/>
      <c r="WFZ54" s="1048"/>
      <c r="WGA54" s="1048"/>
      <c r="WGB54" s="1048"/>
      <c r="WGC54" s="1048"/>
      <c r="WGD54" s="1048"/>
      <c r="WGE54" s="1048"/>
      <c r="WGF54" s="1048"/>
      <c r="WGG54" s="1048"/>
      <c r="WGH54" s="1048"/>
      <c r="WGI54" s="1048"/>
      <c r="WGJ54" s="1048"/>
      <c r="WGK54" s="1048"/>
      <c r="WGL54" s="1048"/>
      <c r="WGM54" s="1048"/>
      <c r="WGN54" s="1048"/>
      <c r="WGO54" s="1048"/>
      <c r="WGP54" s="1048"/>
      <c r="WGQ54" s="1048"/>
      <c r="WGR54" s="1048"/>
      <c r="WGS54" s="1048"/>
      <c r="WGT54" s="1048"/>
      <c r="WGU54" s="1048"/>
      <c r="WGV54" s="1048"/>
      <c r="WGW54" s="1048"/>
      <c r="WGX54" s="1048"/>
      <c r="WGY54" s="1048"/>
      <c r="WGZ54" s="1048"/>
      <c r="WHA54" s="1048"/>
      <c r="WHB54" s="1048"/>
      <c r="WHC54" s="1048"/>
      <c r="WHD54" s="1048"/>
      <c r="WHE54" s="1048"/>
      <c r="WHF54" s="1048"/>
      <c r="WHG54" s="1048"/>
      <c r="WHH54" s="1048"/>
      <c r="WHI54" s="1048"/>
      <c r="WHJ54" s="1048"/>
      <c r="WHK54" s="1048"/>
      <c r="WHL54" s="1048"/>
      <c r="WHM54" s="1048"/>
      <c r="WHN54" s="1048"/>
      <c r="WHO54" s="1048"/>
      <c r="WHP54" s="1048"/>
      <c r="WHQ54" s="1048"/>
      <c r="WHR54" s="1048"/>
      <c r="WHS54" s="1048"/>
      <c r="WHT54" s="1048"/>
      <c r="WHU54" s="1048"/>
      <c r="WHV54" s="1048"/>
      <c r="WHW54" s="1048"/>
      <c r="WHX54" s="1048"/>
      <c r="WHY54" s="1048"/>
      <c r="WHZ54" s="1048"/>
      <c r="WIA54" s="1048"/>
      <c r="WIB54" s="1048"/>
      <c r="WIC54" s="1048"/>
      <c r="WID54" s="1048"/>
      <c r="WIE54" s="1048"/>
      <c r="WIF54" s="1048"/>
      <c r="WIG54" s="1048"/>
      <c r="WIH54" s="1048"/>
      <c r="WII54" s="1048"/>
      <c r="WIJ54" s="1048"/>
      <c r="WIK54" s="1048"/>
      <c r="WIL54" s="1048"/>
      <c r="WIM54" s="1048"/>
      <c r="WIN54" s="1048"/>
      <c r="WIO54" s="1048"/>
      <c r="WIP54" s="1048"/>
      <c r="WIQ54" s="1048"/>
      <c r="WIR54" s="1048"/>
      <c r="WIS54" s="1048"/>
      <c r="WIT54" s="1048"/>
      <c r="WIU54" s="1048"/>
      <c r="WIV54" s="1048"/>
      <c r="WIW54" s="1048"/>
      <c r="WIX54" s="1048"/>
      <c r="WIY54" s="1048"/>
      <c r="WIZ54" s="1048"/>
      <c r="WJA54" s="1048"/>
      <c r="WJB54" s="1048"/>
      <c r="WJC54" s="1048"/>
      <c r="WJD54" s="1048"/>
      <c r="WJE54" s="1048"/>
      <c r="WJF54" s="1048"/>
      <c r="WJG54" s="1048"/>
      <c r="WJH54" s="1048"/>
      <c r="WJI54" s="1048"/>
      <c r="WJJ54" s="1048"/>
      <c r="WJK54" s="1048"/>
      <c r="WJL54" s="1048"/>
      <c r="WJM54" s="1048"/>
      <c r="WJN54" s="1048"/>
      <c r="WJO54" s="1048"/>
      <c r="WJP54" s="1048"/>
      <c r="WJQ54" s="1048"/>
      <c r="WJR54" s="1048"/>
      <c r="WJS54" s="1048"/>
      <c r="WJT54" s="1048"/>
      <c r="WJU54" s="1048"/>
      <c r="WJV54" s="1048"/>
      <c r="WJW54" s="1048"/>
      <c r="WJX54" s="1048"/>
      <c r="WJY54" s="1048"/>
      <c r="WJZ54" s="1048"/>
      <c r="WKA54" s="1048"/>
      <c r="WKB54" s="1048"/>
      <c r="WKC54" s="1048"/>
      <c r="WKD54" s="1048"/>
      <c r="WKE54" s="1048"/>
      <c r="WKF54" s="1048"/>
      <c r="WKG54" s="1048"/>
      <c r="WKH54" s="1048"/>
      <c r="WKI54" s="1048"/>
      <c r="WKJ54" s="1048"/>
      <c r="WKK54" s="1048"/>
      <c r="WKL54" s="1048"/>
      <c r="WKM54" s="1048"/>
      <c r="WKN54" s="1048"/>
      <c r="WKO54" s="1048"/>
      <c r="WKP54" s="1048"/>
      <c r="WKQ54" s="1048"/>
      <c r="WKR54" s="1048"/>
      <c r="WKS54" s="1048"/>
      <c r="WKT54" s="1048"/>
      <c r="WKU54" s="1048"/>
      <c r="WKV54" s="1048"/>
      <c r="WKW54" s="1048"/>
      <c r="WKX54" s="1048"/>
      <c r="WKY54" s="1048"/>
      <c r="WKZ54" s="1048"/>
      <c r="WLA54" s="1048"/>
      <c r="WLB54" s="1048"/>
      <c r="WLC54" s="1048"/>
      <c r="WLD54" s="1048"/>
      <c r="WLE54" s="1048"/>
      <c r="WLF54" s="1048"/>
      <c r="WLG54" s="1048"/>
      <c r="WLH54" s="1048"/>
      <c r="WLI54" s="1048"/>
      <c r="WLJ54" s="1048"/>
      <c r="WLK54" s="1048"/>
      <c r="WLL54" s="1048"/>
      <c r="WLM54" s="1048"/>
      <c r="WLN54" s="1048"/>
      <c r="WLO54" s="1048"/>
      <c r="WLP54" s="1048"/>
      <c r="WLQ54" s="1048"/>
      <c r="WLR54" s="1048"/>
      <c r="WLS54" s="1048"/>
      <c r="WLT54" s="1048"/>
      <c r="WLU54" s="1048"/>
      <c r="WLV54" s="1048"/>
      <c r="WLW54" s="1048"/>
      <c r="WLX54" s="1048"/>
      <c r="WLY54" s="1048"/>
      <c r="WLZ54" s="1048"/>
      <c r="WMA54" s="1048"/>
      <c r="WMB54" s="1048"/>
      <c r="WMC54" s="1048"/>
      <c r="WMD54" s="1048"/>
      <c r="WME54" s="1048"/>
      <c r="WMF54" s="1048"/>
      <c r="WMG54" s="1048"/>
      <c r="WMH54" s="1048"/>
      <c r="WMI54" s="1048"/>
      <c r="WMJ54" s="1048"/>
      <c r="WMK54" s="1048"/>
      <c r="WML54" s="1048"/>
      <c r="WMM54" s="1048"/>
      <c r="WMN54" s="1048"/>
      <c r="WMO54" s="1048"/>
      <c r="WMP54" s="1048"/>
      <c r="WMQ54" s="1048"/>
      <c r="WMR54" s="1048"/>
      <c r="WMS54" s="1048"/>
      <c r="WMT54" s="1048"/>
      <c r="WMU54" s="1048"/>
      <c r="WMV54" s="1048"/>
      <c r="WMW54" s="1048"/>
      <c r="WMX54" s="1048"/>
      <c r="WMY54" s="1048"/>
      <c r="WMZ54" s="1048"/>
      <c r="WNA54" s="1048"/>
      <c r="WNB54" s="1048"/>
      <c r="WNC54" s="1048"/>
      <c r="WND54" s="1048"/>
      <c r="WNE54" s="1048"/>
      <c r="WNF54" s="1048"/>
      <c r="WNG54" s="1048"/>
      <c r="WNH54" s="1048"/>
      <c r="WNI54" s="1048"/>
      <c r="WNJ54" s="1048"/>
      <c r="WNK54" s="1048"/>
      <c r="WNL54" s="1048"/>
      <c r="WNM54" s="1048"/>
      <c r="WNN54" s="1048"/>
      <c r="WNO54" s="1048"/>
      <c r="WNP54" s="1048"/>
      <c r="WNQ54" s="1048"/>
      <c r="WNR54" s="1048"/>
      <c r="WNS54" s="1048"/>
      <c r="WNT54" s="1048"/>
      <c r="WNU54" s="1048"/>
      <c r="WNV54" s="1048"/>
      <c r="WNW54" s="1048"/>
      <c r="WNX54" s="1048"/>
      <c r="WNY54" s="1048"/>
      <c r="WNZ54" s="1048"/>
      <c r="WOA54" s="1048"/>
      <c r="WOB54" s="1048"/>
      <c r="WOC54" s="1048"/>
      <c r="WOD54" s="1048"/>
      <c r="WOE54" s="1048"/>
      <c r="WOF54" s="1048"/>
      <c r="WOG54" s="1048"/>
      <c r="WOH54" s="1048"/>
      <c r="WOI54" s="1048"/>
      <c r="WOJ54" s="1048"/>
      <c r="WOK54" s="1048"/>
      <c r="WOL54" s="1048"/>
      <c r="WOM54" s="1048"/>
      <c r="WON54" s="1048"/>
      <c r="WOO54" s="1048"/>
      <c r="WOP54" s="1048"/>
      <c r="WOQ54" s="1048"/>
      <c r="WOR54" s="1048"/>
      <c r="WOS54" s="1048"/>
      <c r="WOT54" s="1048"/>
      <c r="WOU54" s="1048"/>
      <c r="WOV54" s="1048"/>
      <c r="WOW54" s="1048"/>
      <c r="WOX54" s="1048"/>
      <c r="WOY54" s="1048"/>
      <c r="WOZ54" s="1048"/>
      <c r="WPA54" s="1048"/>
      <c r="WPB54" s="1048"/>
      <c r="WPC54" s="1048"/>
      <c r="WPD54" s="1048"/>
      <c r="WPE54" s="1048"/>
      <c r="WPF54" s="1048"/>
      <c r="WPG54" s="1048"/>
      <c r="WPH54" s="1048"/>
      <c r="WPI54" s="1048"/>
      <c r="WPJ54" s="1048"/>
      <c r="WPK54" s="1048"/>
      <c r="WPL54" s="1048"/>
      <c r="WPM54" s="1048"/>
      <c r="WPN54" s="1048"/>
      <c r="WPO54" s="1048"/>
      <c r="WPP54" s="1048"/>
      <c r="WPQ54" s="1048"/>
      <c r="WPR54" s="1048"/>
      <c r="WPS54" s="1048"/>
      <c r="WPT54" s="1048"/>
      <c r="WPU54" s="1048"/>
      <c r="WPV54" s="1048"/>
      <c r="WPW54" s="1048"/>
      <c r="WPX54" s="1048"/>
      <c r="WPY54" s="1048"/>
      <c r="WPZ54" s="1048"/>
      <c r="WQA54" s="1048"/>
      <c r="WQB54" s="1048"/>
      <c r="WQC54" s="1048"/>
      <c r="WQD54" s="1048"/>
      <c r="WQE54" s="1048"/>
      <c r="WQF54" s="1048"/>
      <c r="WQG54" s="1048"/>
      <c r="WQH54" s="1048"/>
      <c r="WQI54" s="1048"/>
      <c r="WQJ54" s="1048"/>
      <c r="WQK54" s="1048"/>
      <c r="WQL54" s="1048"/>
      <c r="WQM54" s="1048"/>
      <c r="WQN54" s="1048"/>
      <c r="WQO54" s="1048"/>
      <c r="WQP54" s="1048"/>
      <c r="WQQ54" s="1048"/>
      <c r="WQR54" s="1048"/>
      <c r="WQS54" s="1048"/>
      <c r="WQT54" s="1048"/>
      <c r="WQU54" s="1048"/>
      <c r="WQV54" s="1048"/>
      <c r="WQW54" s="1048"/>
      <c r="WQX54" s="1048"/>
      <c r="WQY54" s="1048"/>
      <c r="WQZ54" s="1048"/>
      <c r="WRA54" s="1048"/>
      <c r="WRB54" s="1048"/>
      <c r="WRC54" s="1048"/>
      <c r="WRD54" s="1048"/>
      <c r="WRE54" s="1048"/>
      <c r="WRF54" s="1048"/>
      <c r="WRG54" s="1048"/>
      <c r="WRH54" s="1048"/>
      <c r="WRI54" s="1048"/>
      <c r="WRJ54" s="1048"/>
      <c r="WRK54" s="1048"/>
      <c r="WRL54" s="1048"/>
      <c r="WRM54" s="1048"/>
      <c r="WRN54" s="1048"/>
      <c r="WRO54" s="1048"/>
      <c r="WRP54" s="1048"/>
      <c r="WRQ54" s="1048"/>
      <c r="WRR54" s="1048"/>
      <c r="WRS54" s="1048"/>
      <c r="WRT54" s="1048"/>
      <c r="WRU54" s="1048"/>
      <c r="WRV54" s="1048"/>
      <c r="WRW54" s="1048"/>
      <c r="WRX54" s="1048"/>
      <c r="WRY54" s="1048"/>
      <c r="WRZ54" s="1048"/>
      <c r="WSA54" s="1048"/>
      <c r="WSB54" s="1048"/>
      <c r="WSC54" s="1048"/>
      <c r="WSD54" s="1048"/>
      <c r="WSE54" s="1048"/>
      <c r="WSF54" s="1048"/>
      <c r="WSG54" s="1048"/>
      <c r="WSH54" s="1048"/>
      <c r="WSI54" s="1048"/>
      <c r="WSJ54" s="1048"/>
      <c r="WSK54" s="1048"/>
      <c r="WSL54" s="1048"/>
      <c r="WSM54" s="1048"/>
      <c r="WSN54" s="1048"/>
      <c r="WSO54" s="1048"/>
      <c r="WSP54" s="1048"/>
      <c r="WSQ54" s="1048"/>
      <c r="WSR54" s="1048"/>
      <c r="WSS54" s="1048"/>
      <c r="WST54" s="1048"/>
      <c r="WSU54" s="1048"/>
      <c r="WSV54" s="1048"/>
      <c r="WSW54" s="1048"/>
      <c r="WSX54" s="1048"/>
      <c r="WSY54" s="1048"/>
      <c r="WSZ54" s="1048"/>
      <c r="WTA54" s="1048"/>
      <c r="WTB54" s="1048"/>
      <c r="WTC54" s="1048"/>
      <c r="WTD54" s="1048"/>
      <c r="WTE54" s="1048"/>
      <c r="WTF54" s="1048"/>
      <c r="WTG54" s="1048"/>
      <c r="WTH54" s="1048"/>
      <c r="WTI54" s="1048"/>
      <c r="WTJ54" s="1048"/>
      <c r="WTK54" s="1048"/>
      <c r="WTL54" s="1048"/>
      <c r="WTM54" s="1048"/>
      <c r="WTN54" s="1048"/>
      <c r="WTO54" s="1048"/>
      <c r="WTP54" s="1048"/>
      <c r="WTQ54" s="1048"/>
      <c r="WTR54" s="1048"/>
      <c r="WTS54" s="1048"/>
      <c r="WTT54" s="1048"/>
      <c r="WTU54" s="1048"/>
      <c r="WTV54" s="1048"/>
      <c r="WTW54" s="1048"/>
      <c r="WTX54" s="1048"/>
      <c r="WTY54" s="1048"/>
      <c r="WTZ54" s="1048"/>
      <c r="WUA54" s="1048"/>
      <c r="WUB54" s="1048"/>
      <c r="WUC54" s="1048"/>
      <c r="WUD54" s="1048"/>
      <c r="WUE54" s="1048"/>
      <c r="WUF54" s="1048"/>
      <c r="WUG54" s="1048"/>
      <c r="WUH54" s="1048"/>
      <c r="WUI54" s="1048"/>
      <c r="WUJ54" s="1048"/>
      <c r="WUK54" s="1048"/>
      <c r="WUL54" s="1048"/>
      <c r="WUM54" s="1048"/>
      <c r="WUN54" s="1048"/>
      <c r="WUO54" s="1048"/>
      <c r="WUP54" s="1048"/>
      <c r="WUQ54" s="1048"/>
      <c r="WUR54" s="1048"/>
      <c r="WUS54" s="1048"/>
      <c r="WUT54" s="1048"/>
      <c r="WUU54" s="1048"/>
      <c r="WUV54" s="1048"/>
      <c r="WUW54" s="1048"/>
      <c r="WUX54" s="1048"/>
      <c r="WUY54" s="1048"/>
      <c r="WUZ54" s="1048"/>
      <c r="WVA54" s="1048"/>
      <c r="WVB54" s="1048"/>
      <c r="WVC54" s="1048"/>
      <c r="WVD54" s="1048"/>
      <c r="WVE54" s="1048"/>
      <c r="WVF54" s="1048"/>
      <c r="WVG54" s="1048"/>
      <c r="WVH54" s="1048"/>
      <c r="WVI54" s="1048"/>
      <c r="WVJ54" s="1048"/>
      <c r="WVK54" s="1048"/>
      <c r="WVL54" s="1048"/>
      <c r="WVM54" s="1048"/>
      <c r="WVN54" s="1048"/>
      <c r="WVO54" s="1048"/>
      <c r="WVP54" s="1048"/>
      <c r="WVQ54" s="1048"/>
      <c r="WVR54" s="1048"/>
      <c r="WVS54" s="1048"/>
      <c r="WVT54" s="1048"/>
      <c r="WVU54" s="1048"/>
      <c r="WVV54" s="1048"/>
      <c r="WVW54" s="1048"/>
      <c r="WVX54" s="1048"/>
      <c r="WVY54" s="1048"/>
      <c r="WVZ54" s="1048"/>
      <c r="WWA54" s="1048"/>
      <c r="WWB54" s="1048"/>
      <c r="WWC54" s="1048"/>
      <c r="WWD54" s="1048"/>
      <c r="WWE54" s="1048"/>
      <c r="WWF54" s="1048"/>
      <c r="WWG54" s="1048"/>
      <c r="WWH54" s="1048"/>
      <c r="WWI54" s="1048"/>
      <c r="WWJ54" s="1048"/>
      <c r="WWK54" s="1048"/>
      <c r="WWL54" s="1048"/>
      <c r="WWM54" s="1048"/>
      <c r="WWN54" s="1048"/>
      <c r="WWO54" s="1048"/>
      <c r="WWP54" s="1048"/>
      <c r="WWQ54" s="1048"/>
      <c r="WWR54" s="1048"/>
      <c r="WWS54" s="1048"/>
      <c r="WWT54" s="1048"/>
      <c r="WWU54" s="1048"/>
      <c r="WWV54" s="1048"/>
      <c r="WWW54" s="1048"/>
      <c r="WWX54" s="1048"/>
      <c r="WWY54" s="1048"/>
      <c r="WWZ54" s="1048"/>
      <c r="WXA54" s="1048"/>
      <c r="WXB54" s="1048"/>
      <c r="WXC54" s="1048"/>
      <c r="WXD54" s="1048"/>
      <c r="WXE54" s="1048"/>
      <c r="WXF54" s="1048"/>
      <c r="WXG54" s="1048"/>
      <c r="WXH54" s="1048"/>
      <c r="WXI54" s="1048"/>
      <c r="WXJ54" s="1048"/>
      <c r="WXK54" s="1048"/>
      <c r="WXL54" s="1048"/>
      <c r="WXM54" s="1048"/>
      <c r="WXN54" s="1048"/>
      <c r="WXO54" s="1048"/>
      <c r="WXP54" s="1048"/>
      <c r="WXQ54" s="1048"/>
      <c r="WXR54" s="1048"/>
      <c r="WXS54" s="1048"/>
      <c r="WXT54" s="1048"/>
      <c r="WXU54" s="1048"/>
      <c r="WXV54" s="1048"/>
      <c r="WXW54" s="1048"/>
      <c r="WXX54" s="1048"/>
      <c r="WXY54" s="1048"/>
      <c r="WXZ54" s="1048"/>
      <c r="WYA54" s="1048"/>
      <c r="WYB54" s="1048"/>
      <c r="WYC54" s="1048"/>
      <c r="WYD54" s="1048"/>
      <c r="WYE54" s="1048"/>
      <c r="WYF54" s="1048"/>
      <c r="WYG54" s="1048"/>
      <c r="WYH54" s="1048"/>
      <c r="WYI54" s="1048"/>
      <c r="WYJ54" s="1048"/>
      <c r="WYK54" s="1048"/>
      <c r="WYL54" s="1048"/>
      <c r="WYM54" s="1048"/>
      <c r="WYN54" s="1048"/>
      <c r="WYO54" s="1048"/>
      <c r="WYP54" s="1048"/>
      <c r="WYQ54" s="1048"/>
      <c r="WYR54" s="1048"/>
      <c r="WYS54" s="1048"/>
      <c r="WYT54" s="1048"/>
      <c r="WYU54" s="1048"/>
      <c r="WYV54" s="1048"/>
      <c r="WYW54" s="1048"/>
      <c r="WYX54" s="1048"/>
      <c r="WYY54" s="1048"/>
      <c r="WYZ54" s="1048"/>
      <c r="WZA54" s="1048"/>
      <c r="WZB54" s="1048"/>
      <c r="WZC54" s="1048"/>
      <c r="WZD54" s="1048"/>
      <c r="WZE54" s="1048"/>
      <c r="WZF54" s="1048"/>
      <c r="WZG54" s="1048"/>
      <c r="WZH54" s="1048"/>
      <c r="WZI54" s="1048"/>
      <c r="WZJ54" s="1048"/>
      <c r="WZK54" s="1048"/>
      <c r="WZL54" s="1048"/>
      <c r="WZM54" s="1048"/>
      <c r="WZN54" s="1048"/>
      <c r="WZO54" s="1048"/>
      <c r="WZP54" s="1048"/>
      <c r="WZQ54" s="1048"/>
      <c r="WZR54" s="1048"/>
      <c r="WZS54" s="1048"/>
      <c r="WZT54" s="1048"/>
      <c r="WZU54" s="1048"/>
      <c r="WZV54" s="1048"/>
      <c r="WZW54" s="1048"/>
      <c r="WZX54" s="1048"/>
      <c r="WZY54" s="1048"/>
      <c r="WZZ54" s="1048"/>
      <c r="XAA54" s="1048"/>
      <c r="XAB54" s="1048"/>
      <c r="XAC54" s="1048"/>
      <c r="XAD54" s="1048"/>
      <c r="XAE54" s="1048"/>
      <c r="XAF54" s="1048"/>
      <c r="XAG54" s="1048"/>
      <c r="XAH54" s="1048"/>
      <c r="XAI54" s="1048"/>
      <c r="XAJ54" s="1048"/>
      <c r="XAK54" s="1048"/>
      <c r="XAL54" s="1048"/>
      <c r="XAM54" s="1048"/>
      <c r="XAN54" s="1048"/>
      <c r="XAO54" s="1048"/>
      <c r="XAP54" s="1048"/>
      <c r="XAQ54" s="1048"/>
      <c r="XAR54" s="1048"/>
      <c r="XAS54" s="1048"/>
      <c r="XAT54" s="1048"/>
      <c r="XAU54" s="1048"/>
      <c r="XAV54" s="1048"/>
      <c r="XAW54" s="1048"/>
      <c r="XAX54" s="1048"/>
      <c r="XAY54" s="1048"/>
      <c r="XAZ54" s="1048"/>
      <c r="XBA54" s="1048"/>
      <c r="XBB54" s="1048"/>
      <c r="XBC54" s="1048"/>
      <c r="XBD54" s="1048"/>
      <c r="XBE54" s="1048"/>
      <c r="XBF54" s="1048"/>
      <c r="XBG54" s="1048"/>
      <c r="XBH54" s="1048"/>
      <c r="XBI54" s="1048"/>
      <c r="XBJ54" s="1048"/>
      <c r="XBK54" s="1048"/>
      <c r="XBL54" s="1048"/>
      <c r="XBM54" s="1048"/>
      <c r="XBN54" s="1048"/>
      <c r="XBO54" s="1048"/>
      <c r="XBP54" s="1048"/>
      <c r="XBQ54" s="1048"/>
      <c r="XBR54" s="1048"/>
      <c r="XBS54" s="1048"/>
      <c r="XBT54" s="1048"/>
      <c r="XBU54" s="1048"/>
      <c r="XBV54" s="1048"/>
      <c r="XBW54" s="1048"/>
      <c r="XBX54" s="1048"/>
      <c r="XBY54" s="1048"/>
      <c r="XBZ54" s="1048"/>
      <c r="XCA54" s="1048"/>
      <c r="XCB54" s="1048"/>
      <c r="XCC54" s="1048"/>
      <c r="XCD54" s="1048"/>
      <c r="XCE54" s="1048"/>
      <c r="XCF54" s="1048"/>
      <c r="XCG54" s="1048"/>
      <c r="XCH54" s="1048"/>
      <c r="XCI54" s="1048"/>
      <c r="XCJ54" s="1048"/>
      <c r="XCK54" s="1048"/>
      <c r="XCL54" s="1048"/>
      <c r="XCM54" s="1048"/>
      <c r="XCN54" s="1048"/>
      <c r="XCO54" s="1048"/>
      <c r="XCP54" s="1048"/>
      <c r="XCQ54" s="1048"/>
      <c r="XCR54" s="1048"/>
      <c r="XCS54" s="1048"/>
      <c r="XCT54" s="1048"/>
      <c r="XCU54" s="1048"/>
      <c r="XCV54" s="1048"/>
      <c r="XCW54" s="1048"/>
      <c r="XCX54" s="1048"/>
      <c r="XCY54" s="1048"/>
      <c r="XCZ54" s="1048"/>
      <c r="XDA54" s="1048"/>
      <c r="XDB54" s="1048"/>
      <c r="XDC54" s="1048"/>
      <c r="XDD54" s="1048"/>
      <c r="XDE54" s="1048"/>
      <c r="XDF54" s="1048"/>
      <c r="XDG54" s="1048"/>
      <c r="XDH54" s="1048"/>
      <c r="XDI54" s="1048"/>
      <c r="XDJ54" s="1048"/>
      <c r="XDK54" s="1048"/>
      <c r="XDL54" s="1048"/>
      <c r="XDM54" s="1048"/>
      <c r="XDN54" s="1048"/>
      <c r="XDO54" s="1048"/>
      <c r="XDP54" s="1048"/>
      <c r="XDQ54" s="1048"/>
      <c r="XDR54" s="1048"/>
      <c r="XDS54" s="1048"/>
      <c r="XDT54" s="1048"/>
      <c r="XDU54" s="1048"/>
      <c r="XDV54" s="1048"/>
      <c r="XDW54" s="1048"/>
      <c r="XDX54" s="1048"/>
      <c r="XDY54" s="1048"/>
      <c r="XDZ54" s="1048"/>
      <c r="XEA54" s="1048"/>
      <c r="XEB54" s="1048"/>
      <c r="XEC54" s="1048"/>
      <c r="XED54" s="1048"/>
      <c r="XEE54" s="1048"/>
      <c r="XEF54" s="1048"/>
      <c r="XEG54" s="1048"/>
      <c r="XEH54" s="1048"/>
      <c r="XEI54" s="1048"/>
      <c r="XEJ54" s="1048"/>
      <c r="XEK54" s="1048"/>
      <c r="XEL54" s="1048"/>
      <c r="XEM54" s="1048"/>
      <c r="XEN54" s="1048"/>
      <c r="XEO54" s="1048"/>
      <c r="XEP54" s="1048"/>
      <c r="XEQ54" s="1048"/>
      <c r="XER54" s="1048"/>
      <c r="XES54" s="1048"/>
      <c r="XET54" s="1048"/>
      <c r="XEU54" s="1048"/>
      <c r="XEV54" s="1048"/>
      <c r="XEW54" s="1048"/>
      <c r="XEX54" s="1048"/>
      <c r="XEY54" s="1048"/>
      <c r="XEZ54" s="1048"/>
      <c r="XFA54" s="1048"/>
      <c r="XFB54" s="1048"/>
      <c r="XFC54" s="1048"/>
    </row>
    <row r="55" spans="1:16383" ht="20.100000000000001" customHeight="1">
      <c r="C55" s="492" t="s">
        <v>820</v>
      </c>
      <c r="D55" s="820"/>
      <c r="E55" s="821"/>
      <c r="F55" s="821"/>
      <c r="G55" s="821"/>
      <c r="H55" s="822"/>
      <c r="I55" s="791" t="s">
        <v>762</v>
      </c>
      <c r="J55" s="792"/>
      <c r="K55" s="788"/>
      <c r="L55" s="789"/>
      <c r="M55" s="789"/>
      <c r="N55" s="789"/>
      <c r="O55" s="789"/>
      <c r="P55" s="789"/>
      <c r="Q55" s="789"/>
      <c r="R55" s="790"/>
    </row>
    <row r="56" spans="1:16383" ht="20.100000000000001" customHeight="1">
      <c r="C56" s="347" t="s">
        <v>764</v>
      </c>
      <c r="D56" s="770"/>
      <c r="E56" s="771"/>
      <c r="F56" s="771"/>
      <c r="G56" s="771"/>
      <c r="H56" s="772"/>
      <c r="I56" s="829" t="s">
        <v>821</v>
      </c>
      <c r="J56" s="830"/>
      <c r="K56" s="765"/>
      <c r="L56" s="773"/>
      <c r="M56" s="773"/>
      <c r="N56" s="773"/>
      <c r="O56" s="773"/>
      <c r="P56" s="773"/>
      <c r="Q56" s="773"/>
      <c r="R56" s="766"/>
    </row>
    <row r="57" spans="1:16383" ht="20.100000000000001" customHeight="1">
      <c r="C57" s="759" t="s">
        <v>15</v>
      </c>
      <c r="D57" s="760"/>
      <c r="E57" s="760"/>
      <c r="F57" s="760"/>
      <c r="G57" s="761"/>
      <c r="H57" s="493"/>
      <c r="I57" s="921" t="s">
        <v>836</v>
      </c>
      <c r="J57" s="923"/>
      <c r="K57" s="826"/>
      <c r="L57" s="827"/>
      <c r="M57" s="827"/>
      <c r="N57" s="827"/>
      <c r="O57" s="827"/>
      <c r="P57" s="827"/>
      <c r="Q57" s="827"/>
      <c r="R57" s="828"/>
    </row>
    <row r="58" spans="1:16383" ht="20.100000000000001" hidden="1" customHeight="1">
      <c r="C58" s="817" t="s">
        <v>16</v>
      </c>
      <c r="D58" s="818"/>
      <c r="E58" s="818"/>
      <c r="F58" s="818"/>
      <c r="G58" s="818"/>
      <c r="H58" s="819"/>
      <c r="I58" s="491" t="s">
        <v>37</v>
      </c>
      <c r="J58" s="823"/>
      <c r="K58" s="824"/>
      <c r="L58" s="824"/>
      <c r="M58" s="824"/>
      <c r="N58" s="824"/>
      <c r="O58" s="824"/>
      <c r="P58" s="824"/>
      <c r="Q58" s="824"/>
      <c r="R58" s="825"/>
    </row>
    <row r="59" spans="1:16383" ht="6.95" customHeight="1">
      <c r="C59" s="144"/>
      <c r="D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</row>
    <row r="60" spans="1:16383" s="452" customFormat="1" ht="20.100000000000001" customHeight="1">
      <c r="C60" s="928" t="s">
        <v>870</v>
      </c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</row>
    <row r="61" spans="1:16383" ht="20.100000000000001" customHeight="1">
      <c r="C61" s="759" t="s">
        <v>2371</v>
      </c>
      <c r="D61" s="760"/>
      <c r="E61" s="760"/>
      <c r="F61" s="761"/>
      <c r="G61" s="422"/>
      <c r="H61" s="449"/>
      <c r="I61" s="366"/>
      <c r="J61" s="424"/>
      <c r="K61" s="424"/>
      <c r="L61" s="424"/>
      <c r="M61" s="424"/>
      <c r="N61" s="424"/>
      <c r="O61" s="424"/>
      <c r="P61" s="424"/>
      <c r="Q61" s="424"/>
      <c r="R61" s="367"/>
    </row>
    <row r="62" spans="1:16383" ht="20.100000000000001" customHeight="1">
      <c r="C62" s="759" t="s">
        <v>812</v>
      </c>
      <c r="D62" s="760"/>
      <c r="E62" s="760"/>
      <c r="F62" s="760"/>
      <c r="G62" s="761"/>
      <c r="H62" s="874"/>
      <c r="I62" s="875"/>
      <c r="J62" s="875"/>
      <c r="K62" s="876"/>
      <c r="L62" s="872" t="s">
        <v>751</v>
      </c>
      <c r="M62" s="873"/>
      <c r="N62" s="877"/>
      <c r="O62" s="878"/>
      <c r="P62" s="878"/>
      <c r="Q62" s="878"/>
      <c r="R62" s="879"/>
    </row>
    <row r="63" spans="1:16383" ht="3.75" customHeight="1">
      <c r="C63" s="442"/>
      <c r="D63" s="442"/>
      <c r="E63" s="442"/>
      <c r="F63" s="442"/>
      <c r="G63" s="442"/>
      <c r="H63" s="622"/>
      <c r="I63" s="622"/>
      <c r="J63" s="622"/>
      <c r="K63" s="622"/>
      <c r="L63" s="444"/>
      <c r="M63" s="444"/>
      <c r="N63" s="444"/>
      <c r="O63" s="444"/>
      <c r="P63" s="444"/>
      <c r="Q63" s="444"/>
      <c r="R63" s="444"/>
    </row>
    <row r="64" spans="1:16383" ht="20.100000000000001" customHeight="1">
      <c r="C64" s="925" t="s">
        <v>17</v>
      </c>
      <c r="D64" s="926"/>
      <c r="E64" s="926"/>
      <c r="F64" s="926"/>
      <c r="G64" s="926"/>
      <c r="H64" s="926"/>
      <c r="I64" s="926"/>
      <c r="J64" s="926"/>
      <c r="K64" s="926"/>
      <c r="L64" s="926"/>
      <c r="M64" s="926"/>
      <c r="N64" s="926"/>
      <c r="O64" s="926"/>
      <c r="P64" s="926"/>
      <c r="Q64" s="926"/>
      <c r="R64" s="927"/>
    </row>
    <row r="65" spans="3:24" ht="20.100000000000001" customHeight="1">
      <c r="C65" s="417" t="s">
        <v>18</v>
      </c>
      <c r="D65" s="924"/>
      <c r="E65" s="924"/>
      <c r="F65" s="924"/>
      <c r="G65" s="924"/>
      <c r="H65" s="924"/>
      <c r="I65" s="924"/>
      <c r="J65" s="924"/>
      <c r="K65" s="924"/>
      <c r="L65" s="423" t="s">
        <v>19</v>
      </c>
      <c r="M65" s="814"/>
      <c r="N65" s="815"/>
      <c r="O65" s="816"/>
      <c r="P65" s="416" t="s">
        <v>20</v>
      </c>
      <c r="Q65" s="814"/>
      <c r="R65" s="816"/>
    </row>
    <row r="66" spans="3:24" ht="20.100000000000001" customHeight="1">
      <c r="C66" s="350" t="s">
        <v>21</v>
      </c>
      <c r="D66" s="924"/>
      <c r="E66" s="924"/>
      <c r="F66" s="924"/>
      <c r="G66" s="924"/>
      <c r="H66" s="924"/>
      <c r="I66" s="924"/>
      <c r="J66" s="924"/>
      <c r="K66" s="924"/>
      <c r="L66" s="351" t="s">
        <v>22</v>
      </c>
      <c r="M66" s="814"/>
      <c r="N66" s="815"/>
      <c r="O66" s="816"/>
      <c r="P66" s="352"/>
      <c r="Q66" s="425"/>
      <c r="R66" s="353"/>
    </row>
    <row r="67" spans="3:24" ht="20.100000000000001" customHeight="1">
      <c r="C67" s="350" t="s">
        <v>23</v>
      </c>
      <c r="D67" s="924"/>
      <c r="E67" s="924"/>
      <c r="F67" s="924"/>
      <c r="G67" s="924"/>
      <c r="H67" s="924"/>
      <c r="I67" s="924"/>
      <c r="J67" s="924"/>
      <c r="K67" s="924"/>
      <c r="L67" s="351" t="s">
        <v>24</v>
      </c>
      <c r="M67" s="814"/>
      <c r="N67" s="815"/>
      <c r="O67" s="816"/>
      <c r="P67" s="352"/>
      <c r="Q67" s="425"/>
      <c r="R67" s="353"/>
    </row>
    <row r="68" spans="3:24" ht="5.25" customHeight="1">
      <c r="C68" s="446"/>
      <c r="D68" s="579"/>
      <c r="E68" s="579"/>
      <c r="F68" s="579"/>
      <c r="G68" s="579"/>
      <c r="H68" s="579"/>
      <c r="I68" s="579"/>
      <c r="J68" s="579"/>
      <c r="K68" s="579"/>
      <c r="L68" s="447"/>
      <c r="M68" s="442"/>
      <c r="N68" s="588"/>
      <c r="O68" s="588"/>
      <c r="P68" s="446"/>
      <c r="Q68" s="446"/>
      <c r="R68" s="446"/>
    </row>
    <row r="69" spans="3:24" ht="27" customHeight="1">
      <c r="C69" s="921" t="s">
        <v>25</v>
      </c>
      <c r="D69" s="922"/>
      <c r="E69" s="922"/>
      <c r="F69" s="922"/>
      <c r="G69" s="922"/>
      <c r="H69" s="922"/>
      <c r="I69" s="922"/>
      <c r="J69" s="922"/>
      <c r="K69" s="922"/>
      <c r="L69" s="922"/>
      <c r="M69" s="922"/>
      <c r="N69" s="922"/>
      <c r="O69" s="923"/>
      <c r="P69" s="929"/>
      <c r="Q69" s="930"/>
      <c r="R69" s="931"/>
    </row>
    <row r="70" spans="3:24" ht="6.95" customHeight="1">
      <c r="C70" s="1"/>
      <c r="D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</row>
    <row r="71" spans="3:24" s="452" customFormat="1" ht="20.100000000000001" customHeight="1">
      <c r="C71" s="865" t="s">
        <v>871</v>
      </c>
      <c r="D71" s="866"/>
      <c r="E71" s="866"/>
      <c r="F71" s="866"/>
      <c r="G71" s="866"/>
      <c r="H71" s="866"/>
      <c r="I71" s="866"/>
      <c r="J71" s="866"/>
      <c r="K71" s="866"/>
      <c r="L71" s="866"/>
      <c r="M71" s="866"/>
      <c r="N71" s="866"/>
      <c r="O71" s="866"/>
      <c r="P71" s="866"/>
      <c r="Q71" s="866"/>
      <c r="R71" s="867"/>
    </row>
    <row r="72" spans="3:24" ht="20.100000000000001" customHeight="1">
      <c r="C72" s="893" t="s">
        <v>766</v>
      </c>
      <c r="D72" s="894"/>
      <c r="E72" s="894"/>
      <c r="F72" s="894"/>
      <c r="G72" s="895" t="s">
        <v>767</v>
      </c>
      <c r="H72" s="896"/>
      <c r="I72" s="899"/>
      <c r="J72" s="395" t="s">
        <v>768</v>
      </c>
      <c r="K72" s="765"/>
      <c r="L72" s="766"/>
      <c r="M72" s="395"/>
      <c r="N72" s="901" t="s">
        <v>811</v>
      </c>
      <c r="O72" s="901"/>
      <c r="P72" s="937" t="str">
        <f>IFERROR(CONCATENATE(LEFT('CONVERSOR UTM'!AD4,6),":",LEFT('CONVERSOR UTM'!AE4,7)),"")</f>
        <v/>
      </c>
      <c r="Q72" s="938"/>
      <c r="R72" s="939"/>
    </row>
    <row r="73" spans="3:24" ht="20.100000000000001" customHeight="1">
      <c r="C73" s="853"/>
      <c r="D73" s="854"/>
      <c r="E73" s="854"/>
      <c r="F73" s="854"/>
      <c r="G73" s="897"/>
      <c r="H73" s="898"/>
      <c r="I73" s="900"/>
      <c r="J73" s="415" t="s">
        <v>769</v>
      </c>
      <c r="K73" s="765"/>
      <c r="L73" s="766"/>
      <c r="M73" s="415"/>
      <c r="N73" s="902"/>
      <c r="O73" s="902"/>
      <c r="P73" s="940"/>
      <c r="Q73" s="941"/>
      <c r="R73" s="942"/>
    </row>
    <row r="74" spans="3:24" ht="20.100000000000001" customHeight="1">
      <c r="C74" s="906" t="s">
        <v>2395</v>
      </c>
      <c r="D74" s="907"/>
      <c r="E74" s="907"/>
      <c r="F74" s="907"/>
      <c r="G74" s="908"/>
      <c r="H74" s="909"/>
      <c r="I74" s="910"/>
      <c r="J74" s="354"/>
      <c r="K74" s="354"/>
      <c r="L74" s="355"/>
      <c r="M74" s="355"/>
      <c r="N74" s="356"/>
      <c r="O74" s="356"/>
      <c r="P74" s="356"/>
      <c r="Q74" s="356"/>
      <c r="R74" s="357"/>
    </row>
    <row r="75" spans="3:24" ht="44.25" customHeight="1">
      <c r="C75" s="890" t="s">
        <v>805</v>
      </c>
      <c r="D75" s="891"/>
      <c r="E75" s="891"/>
      <c r="F75" s="891"/>
      <c r="G75" s="891"/>
      <c r="H75" s="891"/>
      <c r="I75" s="891"/>
      <c r="J75" s="891"/>
      <c r="K75" s="891"/>
      <c r="L75" s="891"/>
      <c r="M75" s="891"/>
      <c r="N75" s="891"/>
      <c r="O75" s="891"/>
      <c r="P75" s="891"/>
      <c r="Q75" s="891"/>
      <c r="R75" s="892"/>
      <c r="S75" s="117"/>
    </row>
    <row r="76" spans="3:24" ht="20.100000000000001" customHeight="1">
      <c r="C76" s="887" t="s">
        <v>27</v>
      </c>
      <c r="D76" s="888"/>
      <c r="E76" s="888"/>
      <c r="F76" s="888"/>
      <c r="G76" s="888"/>
      <c r="H76" s="888"/>
      <c r="I76" s="888"/>
      <c r="J76" s="888"/>
      <c r="K76" s="888"/>
      <c r="L76" s="888"/>
      <c r="M76" s="888"/>
      <c r="N76" s="888"/>
      <c r="O76" s="888"/>
      <c r="P76" s="888"/>
      <c r="Q76" s="888"/>
      <c r="R76" s="889"/>
    </row>
    <row r="77" spans="3:24" ht="20.100000000000001" customHeight="1">
      <c r="C77" s="884" t="s">
        <v>28</v>
      </c>
      <c r="D77" s="885"/>
      <c r="E77" s="886"/>
      <c r="F77" s="804"/>
      <c r="G77" s="805"/>
      <c r="H77" s="805"/>
      <c r="I77" s="805"/>
      <c r="J77" s="806"/>
      <c r="K77" s="807" t="s">
        <v>29</v>
      </c>
      <c r="L77" s="808"/>
      <c r="M77" s="934"/>
      <c r="N77" s="936"/>
      <c r="O77" s="430" t="s">
        <v>20</v>
      </c>
      <c r="P77" s="420"/>
      <c r="Q77" s="440"/>
      <c r="R77" s="441"/>
    </row>
    <row r="78" spans="3:24" ht="20.100000000000001" customHeight="1">
      <c r="C78" s="884" t="s">
        <v>30</v>
      </c>
      <c r="D78" s="885"/>
      <c r="E78" s="886"/>
      <c r="F78" s="804"/>
      <c r="G78" s="805"/>
      <c r="H78" s="805"/>
      <c r="I78" s="805"/>
      <c r="J78" s="806"/>
      <c r="K78" s="807" t="s">
        <v>31</v>
      </c>
      <c r="L78" s="808"/>
      <c r="M78" s="804"/>
      <c r="N78" s="805"/>
      <c r="O78" s="805"/>
      <c r="P78" s="806"/>
      <c r="Q78" s="418"/>
      <c r="R78" s="419"/>
    </row>
    <row r="79" spans="3:24" ht="20.100000000000001" customHeight="1">
      <c r="C79" s="884" t="s">
        <v>32</v>
      </c>
      <c r="D79" s="885"/>
      <c r="E79" s="886"/>
      <c r="F79" s="804"/>
      <c r="G79" s="805"/>
      <c r="H79" s="805"/>
      <c r="I79" s="805"/>
      <c r="J79" s="806"/>
      <c r="K79" s="807" t="s">
        <v>33</v>
      </c>
      <c r="L79" s="808"/>
      <c r="M79" s="804"/>
      <c r="N79" s="805"/>
      <c r="O79" s="805"/>
      <c r="P79" s="806"/>
      <c r="Q79" s="418"/>
      <c r="R79" s="419"/>
      <c r="X79" s="2"/>
    </row>
    <row r="80" spans="3:24" ht="20.100000000000001" customHeight="1">
      <c r="C80" s="870" t="s">
        <v>34</v>
      </c>
      <c r="D80" s="871"/>
      <c r="E80" s="871"/>
      <c r="F80" s="934"/>
      <c r="G80" s="935"/>
      <c r="H80" s="935"/>
      <c r="I80" s="935"/>
      <c r="J80" s="936"/>
      <c r="K80" s="406"/>
      <c r="L80" s="406"/>
      <c r="M80" s="406"/>
      <c r="N80" s="406"/>
      <c r="O80" s="418"/>
      <c r="P80" s="418"/>
      <c r="Q80" s="418"/>
      <c r="R80" s="419"/>
    </row>
    <row r="81" spans="3:22" ht="20.100000000000001" customHeight="1">
      <c r="C81" s="887" t="s">
        <v>727</v>
      </c>
      <c r="D81" s="888"/>
      <c r="E81" s="888"/>
      <c r="F81" s="888"/>
      <c r="G81" s="888"/>
      <c r="H81" s="888"/>
      <c r="I81" s="888"/>
      <c r="J81" s="888"/>
      <c r="K81" s="888"/>
      <c r="L81" s="888"/>
      <c r="M81" s="888"/>
      <c r="N81" s="888"/>
      <c r="O81" s="888"/>
      <c r="P81" s="888"/>
      <c r="Q81" s="888"/>
      <c r="R81" s="889"/>
    </row>
    <row r="82" spans="3:22" ht="20.100000000000001" customHeight="1">
      <c r="C82" s="759" t="s">
        <v>765</v>
      </c>
      <c r="D82" s="760"/>
      <c r="E82" s="760"/>
      <c r="F82" s="761"/>
      <c r="G82" s="826"/>
      <c r="H82" s="827"/>
      <c r="I82" s="827"/>
      <c r="J82" s="827"/>
      <c r="K82" s="827"/>
      <c r="L82" s="827"/>
      <c r="M82" s="827"/>
      <c r="N82" s="827"/>
      <c r="O82" s="827"/>
      <c r="P82" s="827"/>
      <c r="Q82" s="827"/>
      <c r="R82" s="828"/>
    </row>
    <row r="83" spans="3:22" ht="20.100000000000001" customHeight="1">
      <c r="C83" s="597" t="s">
        <v>32</v>
      </c>
      <c r="D83" s="932"/>
      <c r="E83" s="932"/>
      <c r="F83" s="932"/>
      <c r="G83" s="933"/>
      <c r="H83" s="933"/>
      <c r="I83" s="933"/>
      <c r="J83" s="933"/>
      <c r="K83" s="933"/>
      <c r="L83" s="868" t="s">
        <v>35</v>
      </c>
      <c r="M83" s="869"/>
      <c r="N83" s="919"/>
      <c r="O83" s="919"/>
      <c r="P83" s="919"/>
      <c r="Q83" s="919"/>
      <c r="R83" s="920"/>
    </row>
    <row r="84" spans="3:22" ht="25.5" customHeight="1">
      <c r="C84" s="1010" t="s">
        <v>2375</v>
      </c>
      <c r="D84" s="1010"/>
      <c r="E84" s="1010"/>
      <c r="F84" s="494"/>
      <c r="G84" s="1011" t="str">
        <f>IF(F84="Sim","O pedido de vistoria e ligação será disparado automaticamente após conclusão das etapas do orçamento de conexão para unidade consumidora 1.",
IF(F84="Não","Você deve solicitar seu pedido de vistoria e ligação em até 120 dias após a conclusão das etapas do orçamento de conexão. ",""))</f>
        <v/>
      </c>
      <c r="H84" s="1011"/>
      <c r="I84" s="1011"/>
      <c r="J84" s="1011"/>
      <c r="K84" s="1011"/>
      <c r="L84" s="1011"/>
      <c r="M84" s="1011"/>
      <c r="N84" s="1011"/>
      <c r="O84" s="1011"/>
      <c r="P84" s="1011"/>
      <c r="Q84" s="1011"/>
      <c r="R84" s="1012"/>
    </row>
    <row r="85" spans="3:22" ht="33.75" customHeight="1">
      <c r="C85" s="809" t="s">
        <v>833</v>
      </c>
      <c r="D85" s="810"/>
      <c r="E85" s="810"/>
      <c r="F85" s="810"/>
      <c r="G85" s="810"/>
      <c r="H85" s="810"/>
      <c r="I85" s="810"/>
      <c r="J85" s="810"/>
      <c r="K85" s="810"/>
      <c r="L85" s="810"/>
      <c r="M85" s="810"/>
      <c r="N85" s="810"/>
      <c r="O85" s="810"/>
      <c r="P85" s="1014"/>
      <c r="Q85" s="494"/>
      <c r="R85" s="497"/>
      <c r="T85" s="142"/>
      <c r="U85" s="143"/>
      <c r="V85" s="172"/>
    </row>
    <row r="86" spans="3:22" ht="27.75" customHeight="1">
      <c r="C86" s="809" t="s">
        <v>883</v>
      </c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518"/>
      <c r="R86" s="520"/>
      <c r="T86" s="142"/>
      <c r="U86" s="143"/>
      <c r="V86" s="172"/>
    </row>
    <row r="87" spans="3:22" ht="33" customHeight="1">
      <c r="C87" s="811" t="s">
        <v>832</v>
      </c>
      <c r="D87" s="812"/>
      <c r="E87" s="812"/>
      <c r="F87" s="812"/>
      <c r="G87" s="812"/>
      <c r="H87" s="812"/>
      <c r="I87" s="812"/>
      <c r="J87" s="812"/>
      <c r="K87" s="812"/>
      <c r="L87" s="812"/>
      <c r="M87" s="812"/>
      <c r="N87" s="812"/>
      <c r="O87" s="812"/>
      <c r="P87" s="812"/>
      <c r="Q87" s="812"/>
      <c r="R87" s="813"/>
      <c r="T87" s="142"/>
      <c r="U87" s="143"/>
      <c r="V87" s="172"/>
    </row>
    <row r="88" spans="3:22" ht="27.75" customHeight="1">
      <c r="C88" s="862" t="s">
        <v>848</v>
      </c>
      <c r="D88" s="863"/>
      <c r="E88" s="863"/>
      <c r="F88" s="863"/>
      <c r="G88" s="863"/>
      <c r="H88" s="863"/>
      <c r="I88" s="863"/>
      <c r="J88" s="863"/>
      <c r="K88" s="863"/>
      <c r="L88" s="863"/>
      <c r="M88" s="863"/>
      <c r="N88" s="863"/>
      <c r="O88" s="863"/>
      <c r="P88" s="863"/>
      <c r="Q88" s="863"/>
      <c r="R88" s="864"/>
      <c r="T88" s="142"/>
      <c r="U88" s="143"/>
      <c r="V88" s="172"/>
    </row>
    <row r="89" spans="3:22" ht="35.25" customHeight="1">
      <c r="C89" s="859" t="s">
        <v>807</v>
      </c>
      <c r="D89" s="860"/>
      <c r="E89" s="860"/>
      <c r="F89" s="860"/>
      <c r="G89" s="860"/>
      <c r="H89" s="860"/>
      <c r="I89" s="860"/>
      <c r="J89" s="860"/>
      <c r="K89" s="860"/>
      <c r="L89" s="860"/>
      <c r="M89" s="860"/>
      <c r="N89" s="860"/>
      <c r="O89" s="860"/>
      <c r="P89" s="860"/>
      <c r="Q89" s="860"/>
      <c r="R89" s="861"/>
      <c r="T89" s="142"/>
      <c r="U89" s="143"/>
      <c r="V89" s="172"/>
    </row>
    <row r="90" spans="3:22" ht="3.75" customHeight="1">
      <c r="C90" s="503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T90" s="142"/>
      <c r="U90" s="143"/>
      <c r="V90" s="172"/>
    </row>
    <row r="91" spans="3:22" s="452" customFormat="1" ht="20.100000000000001" customHeight="1">
      <c r="C91" s="856" t="s">
        <v>726</v>
      </c>
      <c r="D91" s="857"/>
      <c r="E91" s="857"/>
      <c r="F91" s="857"/>
      <c r="G91" s="857"/>
      <c r="H91" s="857"/>
      <c r="I91" s="857"/>
      <c r="J91" s="857"/>
      <c r="K91" s="857"/>
      <c r="L91" s="857"/>
      <c r="M91" s="857"/>
      <c r="N91" s="857"/>
      <c r="O91" s="857"/>
      <c r="P91" s="857"/>
      <c r="Q91" s="857"/>
      <c r="R91" s="858"/>
      <c r="T91" s="451"/>
      <c r="U91" s="455"/>
      <c r="V91" s="456"/>
    </row>
    <row r="92" spans="3:22" ht="20.100000000000001" customHeight="1">
      <c r="C92" s="704"/>
      <c r="D92" s="635"/>
      <c r="E92" s="636"/>
      <c r="F92" s="635"/>
      <c r="G92" s="635"/>
      <c r="H92" s="635"/>
      <c r="I92" s="635"/>
      <c r="J92" s="635"/>
      <c r="K92" s="635"/>
      <c r="L92" s="635"/>
      <c r="M92" s="635"/>
      <c r="N92" s="635"/>
      <c r="O92" s="635"/>
      <c r="P92" s="635"/>
      <c r="Q92" s="635"/>
      <c r="R92" s="705"/>
      <c r="T92" s="142"/>
      <c r="U92" s="143"/>
      <c r="V92" s="172"/>
    </row>
    <row r="93" spans="3:22" ht="20.100000000000001" customHeight="1">
      <c r="C93" s="706"/>
      <c r="D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707"/>
      <c r="T93" s="142"/>
      <c r="U93" s="143"/>
      <c r="V93" s="172"/>
    </row>
    <row r="94" spans="3:22" ht="20.100000000000001" customHeight="1">
      <c r="C94" s="706"/>
      <c r="D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707"/>
      <c r="T94" s="142"/>
      <c r="U94" s="143"/>
      <c r="V94" s="172"/>
    </row>
    <row r="95" spans="3:22" ht="37.5" customHeight="1">
      <c r="C95" s="706"/>
      <c r="D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707"/>
      <c r="T95" s="142"/>
      <c r="U95" s="143"/>
      <c r="V95" s="172"/>
    </row>
    <row r="96" spans="3:22" ht="20.100000000000001" customHeight="1">
      <c r="C96" s="706"/>
      <c r="D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707"/>
      <c r="T96" s="142"/>
      <c r="U96" s="143"/>
      <c r="V96" s="172"/>
    </row>
    <row r="97" spans="3:22" ht="20.100000000000001" customHeight="1">
      <c r="C97" s="706"/>
      <c r="D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707"/>
      <c r="T97" s="142"/>
      <c r="U97" s="143"/>
      <c r="V97" s="172"/>
    </row>
    <row r="98" spans="3:22" ht="20.100000000000001" customHeight="1">
      <c r="C98" s="706"/>
      <c r="D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707"/>
      <c r="T98" s="142"/>
      <c r="U98" s="143"/>
      <c r="V98" s="172"/>
    </row>
    <row r="99" spans="3:22" ht="20.100000000000001" customHeight="1">
      <c r="C99" s="706"/>
      <c r="D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707"/>
      <c r="T99" s="144"/>
      <c r="U99" s="143"/>
      <c r="V99" s="143"/>
    </row>
    <row r="100" spans="3:22" ht="20.100000000000001" customHeight="1">
      <c r="C100" s="706"/>
      <c r="D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707"/>
      <c r="T100" s="144"/>
      <c r="U100" s="143"/>
      <c r="V100" s="143"/>
    </row>
    <row r="101" spans="3:22" ht="20.100000000000001" customHeight="1">
      <c r="C101" s="706"/>
      <c r="D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707"/>
      <c r="T101" s="144"/>
      <c r="U101" s="143"/>
      <c r="V101" s="143"/>
    </row>
    <row r="102" spans="3:22" ht="21" customHeight="1">
      <c r="C102" s="706"/>
      <c r="D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707"/>
      <c r="T102" s="144"/>
      <c r="U102" s="143"/>
      <c r="V102" s="143"/>
    </row>
    <row r="103" spans="3:22" ht="24" customHeight="1">
      <c r="C103" s="706"/>
      <c r="D103" s="172"/>
      <c r="F103" s="172"/>
      <c r="G103" s="172"/>
      <c r="H103" s="431"/>
      <c r="I103" s="172"/>
      <c r="J103" s="172"/>
      <c r="K103" s="172"/>
      <c r="L103" s="172"/>
      <c r="M103" s="172"/>
      <c r="N103" s="172"/>
      <c r="O103" s="172"/>
      <c r="P103" s="172"/>
      <c r="Q103" s="172"/>
      <c r="R103" s="707"/>
      <c r="T103" s="144"/>
      <c r="U103" s="143"/>
      <c r="V103" s="143"/>
    </row>
    <row r="104" spans="3:22" ht="27" customHeight="1">
      <c r="C104" s="706"/>
      <c r="D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707"/>
      <c r="T104" s="144"/>
      <c r="U104" s="143"/>
      <c r="V104" s="143"/>
    </row>
    <row r="105" spans="3:22" ht="27" customHeight="1">
      <c r="C105" s="706"/>
      <c r="D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707"/>
      <c r="T105" s="144"/>
      <c r="U105" s="143"/>
      <c r="V105" s="143"/>
    </row>
    <row r="106" spans="3:22" ht="27" customHeight="1">
      <c r="C106" s="708"/>
      <c r="D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707"/>
      <c r="T106" s="144"/>
      <c r="U106" s="143"/>
      <c r="V106" s="143"/>
    </row>
    <row r="107" spans="3:22">
      <c r="C107" s="599"/>
      <c r="R107" s="600"/>
    </row>
    <row r="108" spans="3:22">
      <c r="C108" s="599"/>
      <c r="R108" s="600"/>
    </row>
    <row r="109" spans="3:22">
      <c r="C109" s="599"/>
      <c r="R109" s="600"/>
    </row>
    <row r="110" spans="3:22">
      <c r="C110" s="599"/>
      <c r="R110" s="600"/>
    </row>
    <row r="111" spans="3:22">
      <c r="C111" s="599"/>
      <c r="R111" s="600"/>
    </row>
    <row r="112" spans="3:22">
      <c r="C112" s="599"/>
      <c r="R112" s="600"/>
    </row>
    <row r="113" spans="3:22">
      <c r="C113" s="599"/>
      <c r="D113" s="172"/>
      <c r="G113" s="172"/>
      <c r="H113" s="172"/>
      <c r="J113" s="172"/>
      <c r="K113" s="172"/>
      <c r="R113" s="600"/>
    </row>
    <row r="114" spans="3:22">
      <c r="C114" s="599"/>
      <c r="E114" s="173"/>
      <c r="G114" s="172"/>
      <c r="H114" s="172"/>
      <c r="J114" s="172"/>
      <c r="K114" s="172"/>
      <c r="R114" s="600"/>
    </row>
    <row r="115" spans="3:22">
      <c r="C115" s="599"/>
      <c r="F115" s="172"/>
      <c r="R115" s="600"/>
    </row>
    <row r="116" spans="3:22" ht="27" customHeight="1">
      <c r="C116" s="706"/>
      <c r="D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707"/>
      <c r="T116" s="144"/>
      <c r="U116" s="143"/>
      <c r="V116" s="143"/>
    </row>
    <row r="117" spans="3:22" ht="27" customHeight="1">
      <c r="C117" s="706"/>
      <c r="D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707"/>
      <c r="T117" s="144"/>
      <c r="U117" s="143"/>
      <c r="V117" s="143"/>
    </row>
    <row r="118" spans="3:22" ht="27" customHeight="1">
      <c r="C118" s="706"/>
      <c r="D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707"/>
      <c r="T118" s="144"/>
      <c r="U118" s="143"/>
      <c r="V118" s="143"/>
    </row>
    <row r="119" spans="3:22" ht="5.0999999999999996" customHeight="1">
      <c r="C119" s="706"/>
      <c r="D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707"/>
      <c r="T119" s="144"/>
      <c r="U119" s="143"/>
      <c r="V119" s="143"/>
    </row>
    <row r="120" spans="3:22" ht="5.0999999999999996" customHeight="1">
      <c r="C120" s="706"/>
      <c r="D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707"/>
      <c r="T120" s="144"/>
      <c r="U120" s="143"/>
      <c r="V120" s="143"/>
    </row>
    <row r="121" spans="3:22" ht="5.0999999999999996" customHeight="1">
      <c r="C121" s="706"/>
      <c r="D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707"/>
      <c r="T121" s="144"/>
      <c r="U121" s="143"/>
      <c r="V121" s="143"/>
    </row>
    <row r="122" spans="3:22" ht="34.5" customHeight="1">
      <c r="C122" s="706"/>
      <c r="D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707"/>
      <c r="T122" s="144"/>
      <c r="U122" s="143"/>
      <c r="V122" s="143"/>
    </row>
    <row r="123" spans="3:22" ht="27" customHeight="1">
      <c r="C123" s="706"/>
      <c r="F123" s="172"/>
      <c r="G123" s="172"/>
      <c r="H123" s="172"/>
      <c r="J123" s="172"/>
      <c r="K123" s="172"/>
      <c r="L123" s="172"/>
      <c r="M123" s="396"/>
      <c r="N123" s="172"/>
      <c r="O123" s="172"/>
      <c r="P123" s="172"/>
      <c r="Q123" s="172"/>
      <c r="R123" s="707"/>
      <c r="T123" s="172"/>
      <c r="U123" s="172"/>
      <c r="V123" s="172"/>
    </row>
    <row r="124" spans="3:22" ht="27" customHeight="1">
      <c r="C124" s="706"/>
      <c r="D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707"/>
    </row>
    <row r="125" spans="3:22" ht="27" customHeight="1">
      <c r="C125" s="706"/>
      <c r="D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707"/>
    </row>
    <row r="126" spans="3:22" ht="27" customHeight="1">
      <c r="C126" s="706"/>
      <c r="D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707"/>
    </row>
    <row r="127" spans="3:22" ht="27" customHeight="1">
      <c r="C127" s="706"/>
      <c r="D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796"/>
      <c r="Q127" s="796"/>
      <c r="R127" s="707"/>
    </row>
    <row r="128" spans="3:22" ht="27" customHeight="1">
      <c r="C128" s="706"/>
      <c r="D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413"/>
      <c r="Q128" s="413"/>
      <c r="R128" s="707"/>
    </row>
    <row r="129" spans="3:18" ht="27" customHeight="1">
      <c r="C129" s="706"/>
      <c r="D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707"/>
    </row>
    <row r="130" spans="3:18" ht="27" customHeight="1">
      <c r="C130" s="709"/>
      <c r="D130" s="710"/>
      <c r="E130" s="603"/>
      <c r="F130" s="710"/>
      <c r="G130" s="710"/>
      <c r="H130" s="710"/>
      <c r="I130" s="710"/>
      <c r="J130" s="710"/>
      <c r="K130" s="710"/>
      <c r="L130" s="710"/>
      <c r="M130" s="710"/>
      <c r="N130" s="710"/>
      <c r="O130" s="710"/>
      <c r="P130" s="710"/>
      <c r="Q130" s="710"/>
      <c r="R130" s="711"/>
    </row>
    <row r="131" spans="3:18" ht="20.100000000000001" customHeight="1">
      <c r="C131" s="853" t="s">
        <v>36</v>
      </c>
      <c r="D131" s="854"/>
      <c r="E131" s="854"/>
      <c r="F131" s="854"/>
      <c r="G131" s="854"/>
      <c r="H131" s="854"/>
      <c r="I131" s="854"/>
      <c r="J131" s="854"/>
      <c r="K131" s="854"/>
      <c r="L131" s="854"/>
      <c r="M131" s="854"/>
      <c r="N131" s="855"/>
      <c r="O131" s="702"/>
      <c r="P131" s="703"/>
      <c r="Q131" s="356"/>
      <c r="R131" s="357"/>
    </row>
    <row r="132" spans="3:18" ht="20.100000000000001" customHeight="1">
      <c r="C132" s="759" t="s">
        <v>715</v>
      </c>
      <c r="D132" s="760"/>
      <c r="E132" s="760"/>
      <c r="F132" s="760"/>
      <c r="G132" s="760"/>
      <c r="H132" s="760"/>
      <c r="I132" s="760"/>
      <c r="J132" s="760"/>
      <c r="K132" s="760"/>
      <c r="L132" s="760"/>
      <c r="M132" s="760"/>
      <c r="N132" s="761"/>
      <c r="O132" s="762"/>
      <c r="P132" s="763"/>
      <c r="Q132" s="764"/>
      <c r="R132" s="359"/>
    </row>
    <row r="133" spans="3:18" ht="20.100000000000001" customHeight="1">
      <c r="C133" s="759" t="s">
        <v>813</v>
      </c>
      <c r="D133" s="760"/>
      <c r="E133" s="760"/>
      <c r="F133" s="760"/>
      <c r="G133" s="760"/>
      <c r="H133" s="760"/>
      <c r="I133" s="760"/>
      <c r="J133" s="760"/>
      <c r="K133" s="760"/>
      <c r="L133" s="760"/>
      <c r="M133" s="760"/>
      <c r="N133" s="761"/>
      <c r="O133" s="751"/>
      <c r="P133" s="774"/>
      <c r="Q133" s="752"/>
      <c r="R133" s="359"/>
    </row>
    <row r="134" spans="3:18" ht="6.95" customHeight="1">
      <c r="C134" s="1"/>
      <c r="D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</row>
    <row r="135" spans="3:18" ht="350.25" hidden="1" customHeight="1">
      <c r="C135" s="1"/>
      <c r="D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3:18" s="452" customFormat="1" ht="28.5" customHeight="1">
      <c r="C136" s="803" t="s">
        <v>872</v>
      </c>
      <c r="D136" s="803"/>
      <c r="E136" s="803"/>
      <c r="F136" s="803"/>
      <c r="G136" s="803"/>
      <c r="H136" s="803"/>
      <c r="I136" s="803"/>
      <c r="J136" s="803"/>
      <c r="K136" s="803"/>
      <c r="L136" s="803"/>
      <c r="M136" s="803"/>
      <c r="N136" s="803"/>
      <c r="O136" s="803"/>
      <c r="P136" s="803"/>
      <c r="Q136" s="803"/>
      <c r="R136" s="803"/>
    </row>
    <row r="137" spans="3:18" ht="5.25" customHeight="1">
      <c r="C137" s="237"/>
      <c r="D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</row>
    <row r="138" spans="3:18" s="452" customFormat="1" ht="20.100000000000001" customHeight="1">
      <c r="C138" s="852" t="s">
        <v>38</v>
      </c>
      <c r="D138" s="852"/>
      <c r="E138" s="852"/>
      <c r="F138" s="852"/>
      <c r="G138" s="852"/>
      <c r="H138" s="852"/>
      <c r="I138" s="852"/>
      <c r="J138" s="852"/>
      <c r="K138" s="852"/>
      <c r="L138" s="852"/>
      <c r="M138" s="852"/>
      <c r="N138" s="852"/>
      <c r="O138" s="852"/>
      <c r="P138" s="852"/>
      <c r="Q138" s="852"/>
      <c r="R138" s="852"/>
    </row>
    <row r="139" spans="3:18" ht="6" customHeight="1"/>
    <row r="140" spans="3:18" ht="24" customHeight="1">
      <c r="C140" s="1045" t="s">
        <v>2449</v>
      </c>
      <c r="D140" s="1045"/>
      <c r="E140" s="1045"/>
      <c r="F140" s="1045"/>
      <c r="G140" s="1045"/>
      <c r="H140" s="1045"/>
      <c r="I140" s="1045"/>
      <c r="J140" s="1045"/>
      <c r="K140" s="1045"/>
      <c r="L140" s="1045"/>
      <c r="M140" s="1045"/>
      <c r="N140" s="1045"/>
      <c r="O140" s="1045"/>
      <c r="P140" s="1045"/>
      <c r="Q140" s="1045"/>
      <c r="R140" s="1045"/>
    </row>
    <row r="141" spans="3:18" s="59" customFormat="1" ht="50.1" customHeight="1">
      <c r="C141" s="370" t="s">
        <v>39</v>
      </c>
      <c r="D141" s="397">
        <v>1500</v>
      </c>
      <c r="E141" s="4"/>
      <c r="F141" s="392" t="s">
        <v>40</v>
      </c>
      <c r="G141" s="397">
        <v>2500</v>
      </c>
      <c r="H141" s="392" t="s">
        <v>41</v>
      </c>
      <c r="I141" s="397">
        <v>4000</v>
      </c>
      <c r="J141" s="392" t="s">
        <v>42</v>
      </c>
      <c r="K141" s="397">
        <v>6000</v>
      </c>
      <c r="L141" s="392" t="s">
        <v>43</v>
      </c>
      <c r="M141" s="397">
        <v>1000</v>
      </c>
      <c r="N141" s="392" t="s">
        <v>44</v>
      </c>
      <c r="O141" s="397">
        <v>600</v>
      </c>
      <c r="P141" s="392" t="s">
        <v>45</v>
      </c>
      <c r="Q141" s="397">
        <v>1000</v>
      </c>
      <c r="R141" s="371"/>
    </row>
    <row r="142" spans="3:18" ht="15" customHeight="1">
      <c r="C142" s="281"/>
      <c r="D142" s="364"/>
      <c r="F142" s="364"/>
      <c r="G142" s="364"/>
      <c r="H142" s="364"/>
      <c r="I142" s="364"/>
      <c r="J142" s="364"/>
      <c r="K142" s="364"/>
      <c r="L142" s="364"/>
      <c r="M142" s="364"/>
      <c r="N142" s="364"/>
      <c r="O142" s="364"/>
      <c r="P142" s="364"/>
      <c r="Q142" s="364"/>
      <c r="R142" s="282"/>
    </row>
    <row r="143" spans="3:18" ht="15" customHeight="1">
      <c r="C143" s="281"/>
      <c r="D143" s="364"/>
      <c r="F143" s="364"/>
      <c r="G143" s="364"/>
      <c r="H143" s="364"/>
      <c r="I143" s="364"/>
      <c r="J143" s="364"/>
      <c r="K143" s="364"/>
      <c r="L143" s="364"/>
      <c r="M143" s="364"/>
      <c r="N143" s="364"/>
      <c r="O143" s="364"/>
      <c r="P143" s="364"/>
      <c r="Q143" s="364"/>
      <c r="R143" s="282"/>
    </row>
    <row r="144" spans="3:18" ht="15" customHeight="1">
      <c r="C144" s="281"/>
      <c r="D144" s="364"/>
      <c r="F144" s="364"/>
      <c r="G144" s="364"/>
      <c r="H144" s="364"/>
      <c r="I144" s="364"/>
      <c r="J144" s="364"/>
      <c r="K144" s="364"/>
      <c r="L144" s="364"/>
      <c r="M144" s="364"/>
      <c r="N144" s="364"/>
      <c r="O144" s="364"/>
      <c r="Q144" s="364"/>
      <c r="R144" s="282"/>
    </row>
    <row r="145" spans="3:18" ht="15" customHeight="1">
      <c r="C145" s="281"/>
      <c r="D145" s="364"/>
      <c r="F145" s="364"/>
      <c r="G145" s="364"/>
      <c r="H145" s="364"/>
      <c r="I145" s="364"/>
      <c r="J145" s="364"/>
      <c r="K145" s="364"/>
      <c r="L145" s="364"/>
      <c r="M145" s="364"/>
      <c r="N145" s="364"/>
      <c r="O145" s="364"/>
      <c r="P145" s="364"/>
      <c r="Q145" s="364"/>
      <c r="R145" s="282"/>
    </row>
    <row r="146" spans="3:18" ht="15" customHeight="1">
      <c r="C146" s="281"/>
      <c r="D146" s="364"/>
      <c r="F146" s="364"/>
      <c r="G146" s="364"/>
      <c r="H146" s="364"/>
      <c r="I146" s="364"/>
      <c r="J146" s="364"/>
      <c r="K146" s="364"/>
      <c r="L146" s="364"/>
      <c r="M146" s="364"/>
      <c r="N146" s="364"/>
      <c r="O146" s="364"/>
      <c r="P146" s="364"/>
      <c r="Q146" s="364"/>
      <c r="R146" s="282"/>
    </row>
    <row r="147" spans="3:18" ht="15" customHeight="1">
      <c r="C147" s="283" t="s">
        <v>46</v>
      </c>
      <c r="D147" s="246"/>
      <c r="F147" s="391" t="s">
        <v>46</v>
      </c>
      <c r="G147" s="246">
        <v>0</v>
      </c>
      <c r="H147" s="391" t="s">
        <v>46</v>
      </c>
      <c r="I147" s="246">
        <v>0</v>
      </c>
      <c r="J147" s="391" t="s">
        <v>46</v>
      </c>
      <c r="K147" s="246">
        <v>0</v>
      </c>
      <c r="L147" s="391" t="s">
        <v>46</v>
      </c>
      <c r="M147" s="246">
        <v>0</v>
      </c>
      <c r="N147" s="391" t="s">
        <v>46</v>
      </c>
      <c r="O147" s="246">
        <v>0</v>
      </c>
      <c r="P147" s="391" t="s">
        <v>46</v>
      </c>
      <c r="Q147" s="246">
        <v>0</v>
      </c>
      <c r="R147" s="282"/>
    </row>
    <row r="148" spans="3:18" ht="7.5" customHeight="1">
      <c r="C148" s="281"/>
      <c r="D148" s="364"/>
      <c r="F148" s="364"/>
      <c r="G148" s="364"/>
      <c r="H148" s="364"/>
      <c r="I148" s="364"/>
      <c r="K148" s="364"/>
      <c r="M148" s="364"/>
      <c r="N148" s="364"/>
      <c r="O148" s="364"/>
      <c r="P148" s="364"/>
      <c r="Q148" s="364"/>
      <c r="R148" s="282"/>
    </row>
    <row r="149" spans="3:18" ht="9.75" hidden="1" customHeight="1">
      <c r="C149" s="281"/>
      <c r="D149" s="364"/>
      <c r="G149" s="364"/>
      <c r="H149" s="364"/>
      <c r="I149" s="364"/>
      <c r="J149" s="364"/>
      <c r="L149" s="364"/>
      <c r="M149" s="364"/>
      <c r="N149" s="364"/>
      <c r="O149" s="364"/>
      <c r="P149" s="364"/>
      <c r="Q149" s="364"/>
      <c r="R149" s="282"/>
    </row>
    <row r="150" spans="3:18" ht="6.75" customHeight="1">
      <c r="C150" s="281"/>
      <c r="D150" s="364"/>
      <c r="F150" s="364"/>
      <c r="G150" s="364"/>
      <c r="H150" s="364"/>
      <c r="J150" s="364"/>
      <c r="K150" s="364"/>
      <c r="M150" s="364"/>
      <c r="N150" s="364"/>
      <c r="O150" s="364"/>
      <c r="P150" s="364"/>
      <c r="Q150" s="364"/>
      <c r="R150" s="282"/>
    </row>
    <row r="151" spans="3:18" s="59" customFormat="1" ht="50.1" customHeight="1">
      <c r="C151" s="370" t="s">
        <v>47</v>
      </c>
      <c r="D151" s="397">
        <v>500</v>
      </c>
      <c r="E151" s="4"/>
      <c r="F151" s="392" t="s">
        <v>48</v>
      </c>
      <c r="G151" s="397">
        <v>6600</v>
      </c>
      <c r="H151" s="392" t="s">
        <v>49</v>
      </c>
      <c r="I151" s="397">
        <v>100</v>
      </c>
      <c r="J151" s="392" t="s">
        <v>50</v>
      </c>
      <c r="K151" s="397">
        <v>600</v>
      </c>
      <c r="L151" s="392" t="s">
        <v>51</v>
      </c>
      <c r="M151" s="397">
        <v>1200</v>
      </c>
      <c r="N151" s="392" t="s">
        <v>52</v>
      </c>
      <c r="O151" s="397">
        <v>4400</v>
      </c>
      <c r="P151" s="392" t="s">
        <v>53</v>
      </c>
      <c r="Q151" s="397">
        <v>6000</v>
      </c>
      <c r="R151" s="371"/>
    </row>
    <row r="152" spans="3:18" ht="15" customHeight="1">
      <c r="C152" s="281"/>
      <c r="D152" s="364"/>
      <c r="F152" s="364"/>
      <c r="G152" s="364"/>
      <c r="I152" s="364"/>
      <c r="J152" s="364"/>
      <c r="K152" s="364"/>
      <c r="L152" s="364"/>
      <c r="M152" s="364"/>
      <c r="N152" s="364"/>
      <c r="O152" s="364"/>
      <c r="P152" s="364"/>
      <c r="Q152" s="364"/>
      <c r="R152" s="282"/>
    </row>
    <row r="153" spans="3:18" ht="15" customHeight="1">
      <c r="C153" s="281"/>
      <c r="D153" s="364"/>
      <c r="F153" s="364"/>
      <c r="G153" s="364"/>
      <c r="H153" s="364"/>
      <c r="I153" s="364"/>
      <c r="J153" s="364"/>
      <c r="K153" s="364"/>
      <c r="L153" s="364"/>
      <c r="M153" s="364"/>
      <c r="N153" s="364"/>
      <c r="O153" s="364"/>
      <c r="Q153" s="364"/>
      <c r="R153" s="282"/>
    </row>
    <row r="154" spans="3:18" ht="15" customHeight="1">
      <c r="C154" s="281"/>
      <c r="D154" s="364"/>
      <c r="F154" s="364"/>
      <c r="G154" s="364"/>
      <c r="H154" s="364"/>
      <c r="I154" s="364"/>
      <c r="J154" s="364"/>
      <c r="K154" s="364"/>
      <c r="M154" s="364"/>
      <c r="N154" s="364"/>
      <c r="O154" s="364"/>
      <c r="P154" s="364"/>
      <c r="Q154" s="364"/>
      <c r="R154" s="282"/>
    </row>
    <row r="155" spans="3:18" ht="15" customHeight="1">
      <c r="C155" s="281"/>
      <c r="D155" s="364"/>
      <c r="F155" s="364"/>
      <c r="G155" s="364"/>
      <c r="H155" s="364"/>
      <c r="I155" s="364"/>
      <c r="J155" s="364"/>
      <c r="K155" s="364"/>
      <c r="L155" s="364"/>
      <c r="M155" s="364"/>
      <c r="N155" s="364"/>
      <c r="O155" s="364"/>
      <c r="P155" s="364"/>
      <c r="Q155" s="364"/>
      <c r="R155" s="282"/>
    </row>
    <row r="156" spans="3:18" ht="15" customHeight="1">
      <c r="C156" s="281"/>
      <c r="D156" s="364"/>
      <c r="F156" s="364"/>
      <c r="G156" s="364"/>
      <c r="H156" s="364"/>
      <c r="I156" s="364"/>
      <c r="J156" s="364"/>
      <c r="K156" s="364"/>
      <c r="L156" s="364"/>
      <c r="M156" s="364"/>
      <c r="N156" s="364"/>
      <c r="O156" s="364"/>
      <c r="P156" s="364"/>
      <c r="Q156" s="364"/>
      <c r="R156" s="282"/>
    </row>
    <row r="157" spans="3:18" ht="15" customHeight="1">
      <c r="C157" s="283" t="s">
        <v>46</v>
      </c>
      <c r="D157" s="246">
        <v>0</v>
      </c>
      <c r="F157" s="391" t="s">
        <v>46</v>
      </c>
      <c r="G157" s="246"/>
      <c r="H157" s="391" t="s">
        <v>46</v>
      </c>
      <c r="I157" s="246">
        <v>0</v>
      </c>
      <c r="J157" s="391" t="s">
        <v>46</v>
      </c>
      <c r="K157" s="246">
        <v>0</v>
      </c>
      <c r="L157" s="391" t="s">
        <v>46</v>
      </c>
      <c r="M157" s="246">
        <v>0</v>
      </c>
      <c r="N157" s="391" t="s">
        <v>46</v>
      </c>
      <c r="O157" s="246"/>
      <c r="P157" s="391" t="s">
        <v>46</v>
      </c>
      <c r="Q157" s="246"/>
      <c r="R157" s="282"/>
    </row>
    <row r="158" spans="3:18" ht="15" customHeight="1">
      <c r="C158" s="281"/>
      <c r="D158" s="364"/>
      <c r="F158" s="364"/>
      <c r="G158" s="364"/>
      <c r="H158" s="364"/>
      <c r="I158" s="364"/>
      <c r="K158" s="364"/>
      <c r="L158" s="364"/>
      <c r="M158" s="364"/>
      <c r="N158" s="364"/>
      <c r="O158" s="364"/>
      <c r="P158" s="364"/>
      <c r="Q158" s="364"/>
      <c r="R158" s="282"/>
    </row>
    <row r="159" spans="3:18" ht="15" hidden="1" customHeight="1">
      <c r="C159" s="281"/>
      <c r="D159" s="364"/>
      <c r="F159" s="364"/>
      <c r="G159" s="364"/>
      <c r="H159" s="364"/>
      <c r="I159" s="364"/>
      <c r="J159" s="364"/>
      <c r="K159" s="364"/>
      <c r="L159" s="364"/>
      <c r="M159" s="364"/>
      <c r="N159" s="364"/>
      <c r="O159" s="364"/>
      <c r="P159" s="364"/>
      <c r="Q159" s="364"/>
      <c r="R159" s="282"/>
    </row>
    <row r="160" spans="3:18" ht="26.25" hidden="1" customHeight="1">
      <c r="C160" s="281"/>
      <c r="D160" s="364"/>
      <c r="F160" s="364"/>
      <c r="G160" s="364"/>
      <c r="H160" s="364"/>
      <c r="I160" s="364"/>
      <c r="J160" s="364"/>
      <c r="K160" s="364"/>
      <c r="L160" s="364"/>
      <c r="M160" s="364"/>
      <c r="N160" s="364"/>
      <c r="O160" s="364"/>
      <c r="P160" s="364"/>
      <c r="Q160" s="364"/>
      <c r="R160" s="282"/>
    </row>
    <row r="161" spans="3:19" s="59" customFormat="1" ht="50.1" customHeight="1">
      <c r="C161" s="370" t="s">
        <v>54</v>
      </c>
      <c r="D161" s="397">
        <v>6500</v>
      </c>
      <c r="E161" s="4"/>
      <c r="F161" s="392" t="s">
        <v>55</v>
      </c>
      <c r="G161" s="397">
        <v>100</v>
      </c>
      <c r="H161" s="392" t="s">
        <v>56</v>
      </c>
      <c r="I161" s="397">
        <v>1000</v>
      </c>
      <c r="J161" s="392" t="s">
        <v>57</v>
      </c>
      <c r="K161" s="397">
        <v>300</v>
      </c>
      <c r="L161" s="392" t="s">
        <v>58</v>
      </c>
      <c r="M161" s="397">
        <v>200</v>
      </c>
      <c r="N161" s="392" t="s">
        <v>59</v>
      </c>
      <c r="O161" s="397">
        <v>150</v>
      </c>
      <c r="P161" s="392" t="s">
        <v>60</v>
      </c>
      <c r="Q161" s="397">
        <v>1000</v>
      </c>
      <c r="R161" s="371"/>
    </row>
    <row r="162" spans="3:19" ht="15" customHeight="1">
      <c r="C162" s="281"/>
      <c r="D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364"/>
      <c r="P162" s="364"/>
      <c r="Q162" s="364"/>
      <c r="R162" s="282"/>
    </row>
    <row r="163" spans="3:19" ht="15" customHeight="1">
      <c r="C163" s="281"/>
      <c r="D163" s="364"/>
      <c r="F163" s="364"/>
      <c r="G163" s="364"/>
      <c r="I163" s="364"/>
      <c r="J163" s="364"/>
      <c r="K163" s="364"/>
      <c r="L163" s="364"/>
      <c r="M163" s="364"/>
      <c r="N163" s="364"/>
      <c r="P163" s="364"/>
      <c r="Q163" s="364"/>
      <c r="R163" s="282"/>
    </row>
    <row r="164" spans="3:19" ht="15" customHeight="1">
      <c r="C164" s="117"/>
      <c r="D164" s="364"/>
      <c r="F164" s="364"/>
      <c r="G164" s="364"/>
      <c r="H164" s="364"/>
      <c r="I164" s="364"/>
      <c r="K164" s="364"/>
      <c r="L164" s="364"/>
      <c r="M164" s="364"/>
      <c r="N164" s="364"/>
      <c r="O164" s="364"/>
      <c r="P164" s="364"/>
      <c r="Q164" s="364"/>
      <c r="R164" s="282"/>
    </row>
    <row r="165" spans="3:19" ht="15" customHeight="1">
      <c r="C165" s="281"/>
      <c r="D165" s="364"/>
      <c r="F165" s="364"/>
      <c r="G165" s="364"/>
      <c r="H165" s="364"/>
      <c r="I165" s="364"/>
      <c r="K165" s="364"/>
      <c r="L165" s="364"/>
      <c r="M165" s="364"/>
      <c r="N165" s="364"/>
      <c r="O165" s="364"/>
      <c r="P165" s="364"/>
      <c r="Q165" s="364"/>
      <c r="R165" s="282"/>
    </row>
    <row r="166" spans="3:19" ht="15" customHeight="1">
      <c r="C166" s="281"/>
      <c r="D166" s="364"/>
      <c r="F166" s="364"/>
      <c r="G166" s="364"/>
      <c r="H166" s="364"/>
      <c r="I166" s="364"/>
      <c r="J166" s="364"/>
      <c r="K166" s="364"/>
      <c r="L166" s="364"/>
      <c r="M166" s="364"/>
      <c r="N166" s="364"/>
      <c r="O166" s="364"/>
      <c r="P166" s="364"/>
      <c r="Q166" s="364"/>
      <c r="R166" s="282"/>
    </row>
    <row r="167" spans="3:19" ht="15" customHeight="1">
      <c r="C167" s="283" t="s">
        <v>46</v>
      </c>
      <c r="D167" s="246">
        <v>0</v>
      </c>
      <c r="F167" s="391" t="s">
        <v>46</v>
      </c>
      <c r="G167" s="246">
        <v>0</v>
      </c>
      <c r="H167" s="391" t="s">
        <v>46</v>
      </c>
      <c r="I167" s="246">
        <v>0</v>
      </c>
      <c r="J167" s="391" t="s">
        <v>46</v>
      </c>
      <c r="K167" s="246">
        <v>0</v>
      </c>
      <c r="L167" s="391" t="s">
        <v>46</v>
      </c>
      <c r="M167" s="246">
        <v>0</v>
      </c>
      <c r="N167" s="391" t="s">
        <v>46</v>
      </c>
      <c r="O167" s="246">
        <v>0</v>
      </c>
      <c r="P167" s="391" t="s">
        <v>46</v>
      </c>
      <c r="Q167" s="246">
        <v>0</v>
      </c>
      <c r="R167" s="282"/>
    </row>
    <row r="168" spans="3:19" ht="15" customHeight="1">
      <c r="C168" s="281"/>
      <c r="D168" s="364"/>
      <c r="F168" s="364"/>
      <c r="G168" s="364"/>
      <c r="H168" s="364"/>
      <c r="I168" s="364"/>
      <c r="J168" s="364"/>
      <c r="K168" s="364"/>
      <c r="L168" s="364"/>
      <c r="M168" s="364"/>
      <c r="N168" s="364"/>
      <c r="O168" s="364"/>
      <c r="P168" s="364"/>
      <c r="Q168" s="364"/>
      <c r="R168" s="282"/>
    </row>
    <row r="169" spans="3:19" ht="15" hidden="1" customHeight="1">
      <c r="C169" s="281"/>
      <c r="D169" s="364"/>
      <c r="F169" s="364"/>
      <c r="G169" s="364"/>
      <c r="H169" s="364"/>
      <c r="I169" s="364"/>
      <c r="J169" s="364"/>
      <c r="K169" s="364"/>
      <c r="L169" s="364"/>
      <c r="M169" s="364"/>
      <c r="N169" s="364"/>
      <c r="O169" s="364"/>
      <c r="P169" s="364"/>
      <c r="Q169" s="364"/>
      <c r="R169" s="282"/>
    </row>
    <row r="170" spans="3:19" ht="24.75" hidden="1" customHeight="1">
      <c r="C170" s="281"/>
      <c r="D170" s="364"/>
      <c r="F170" s="364"/>
      <c r="G170" s="364"/>
      <c r="H170" s="364"/>
      <c r="I170" s="364"/>
      <c r="J170" s="364"/>
      <c r="K170" s="364"/>
      <c r="L170" s="364"/>
      <c r="M170" s="364"/>
      <c r="N170" s="364"/>
      <c r="O170" s="364"/>
      <c r="P170" s="364"/>
      <c r="Q170" s="364"/>
      <c r="R170" s="282"/>
    </row>
    <row r="171" spans="3:19" s="59" customFormat="1" ht="50.1" customHeight="1">
      <c r="C171" s="284" t="s">
        <v>61</v>
      </c>
      <c r="D171" s="397">
        <v>500</v>
      </c>
      <c r="E171" s="4"/>
      <c r="F171" s="392" t="s">
        <v>62</v>
      </c>
      <c r="G171" s="397">
        <v>90</v>
      </c>
      <c r="H171" s="392" t="s">
        <v>63</v>
      </c>
      <c r="I171" s="397">
        <v>1500</v>
      </c>
      <c r="J171" s="392" t="s">
        <v>64</v>
      </c>
      <c r="K171" s="397">
        <v>2100</v>
      </c>
      <c r="L171" s="392" t="s">
        <v>65</v>
      </c>
      <c r="M171" s="397">
        <v>2700</v>
      </c>
      <c r="N171" s="392" t="s">
        <v>66</v>
      </c>
      <c r="O171" s="397">
        <v>750</v>
      </c>
      <c r="P171" s="392" t="s">
        <v>67</v>
      </c>
      <c r="Q171" s="397">
        <v>4500</v>
      </c>
      <c r="R171" s="371"/>
    </row>
    <row r="172" spans="3:19" ht="15" customHeight="1">
      <c r="C172" s="281"/>
      <c r="D172" s="364"/>
      <c r="F172" s="364"/>
      <c r="G172" s="364"/>
      <c r="H172" s="364"/>
      <c r="I172" s="364"/>
      <c r="J172" s="364"/>
      <c r="K172" s="364"/>
      <c r="L172" s="364"/>
      <c r="M172" s="364"/>
      <c r="N172" s="364"/>
      <c r="O172" s="364"/>
      <c r="P172" s="364"/>
      <c r="Q172" s="364"/>
      <c r="R172" s="282"/>
    </row>
    <row r="173" spans="3:19" ht="15" customHeight="1">
      <c r="C173" s="117"/>
      <c r="D173" s="364"/>
      <c r="F173" s="364"/>
      <c r="G173" s="364"/>
      <c r="H173" s="364"/>
      <c r="I173" s="364"/>
      <c r="J173" s="364"/>
      <c r="K173" s="364"/>
      <c r="L173" s="364"/>
      <c r="M173" s="364"/>
      <c r="N173" s="364"/>
      <c r="O173" s="364"/>
      <c r="P173" s="364"/>
      <c r="Q173" s="364"/>
      <c r="R173" s="282"/>
    </row>
    <row r="174" spans="3:19" ht="15" customHeight="1">
      <c r="C174" s="281"/>
      <c r="D174" s="364"/>
      <c r="F174" s="364"/>
      <c r="G174" s="364"/>
      <c r="H174" s="364"/>
      <c r="I174" s="364"/>
      <c r="J174" s="364"/>
      <c r="K174" s="364"/>
      <c r="L174" s="364"/>
      <c r="M174" s="364"/>
      <c r="N174" s="364"/>
      <c r="O174" s="364"/>
      <c r="P174" s="364"/>
      <c r="Q174" s="364"/>
      <c r="R174" s="282"/>
    </row>
    <row r="175" spans="3:19" ht="15" customHeight="1">
      <c r="C175" s="281"/>
      <c r="D175" s="364"/>
      <c r="F175" s="364"/>
      <c r="G175" s="364"/>
      <c r="H175" s="364"/>
      <c r="I175" s="364"/>
      <c r="J175" s="364"/>
      <c r="K175" s="364"/>
      <c r="L175" s="364"/>
      <c r="M175" s="364"/>
      <c r="N175" s="364"/>
      <c r="O175" s="364"/>
      <c r="P175" s="364"/>
      <c r="Q175" s="364"/>
      <c r="R175" s="282"/>
      <c r="S175" s="182"/>
    </row>
    <row r="176" spans="3:19" ht="30" customHeight="1">
      <c r="C176" s="281"/>
      <c r="D176" s="364"/>
      <c r="F176" s="364"/>
      <c r="G176" s="364"/>
      <c r="H176" s="364"/>
      <c r="I176" s="364"/>
      <c r="J176" s="364"/>
      <c r="K176" s="364"/>
      <c r="L176" s="364"/>
      <c r="M176" s="364"/>
      <c r="N176" s="364"/>
      <c r="O176" s="364"/>
      <c r="P176" s="364"/>
      <c r="Q176" s="364"/>
      <c r="R176" s="282"/>
    </row>
    <row r="177" spans="3:18" ht="15" customHeight="1">
      <c r="C177" s="283" t="s">
        <v>46</v>
      </c>
      <c r="D177" s="246">
        <v>0</v>
      </c>
      <c r="F177" s="391" t="s">
        <v>46</v>
      </c>
      <c r="G177" s="246">
        <v>0</v>
      </c>
      <c r="H177" s="391" t="s">
        <v>46</v>
      </c>
      <c r="I177" s="246">
        <v>0</v>
      </c>
      <c r="J177" s="391" t="s">
        <v>46</v>
      </c>
      <c r="K177" s="246">
        <v>0</v>
      </c>
      <c r="L177" s="391" t="s">
        <v>46</v>
      </c>
      <c r="M177" s="246">
        <v>0</v>
      </c>
      <c r="N177" s="391" t="s">
        <v>46</v>
      </c>
      <c r="O177" s="246">
        <v>0</v>
      </c>
      <c r="P177" s="391" t="s">
        <v>46</v>
      </c>
      <c r="Q177" s="246">
        <v>0</v>
      </c>
      <c r="R177" s="282"/>
    </row>
    <row r="178" spans="3:18" ht="15" customHeight="1">
      <c r="C178" s="281"/>
      <c r="D178" s="364"/>
      <c r="F178" s="364"/>
      <c r="G178" s="364"/>
      <c r="H178" s="364"/>
      <c r="I178" s="364"/>
      <c r="J178" s="364"/>
      <c r="K178" s="364"/>
      <c r="L178" s="364"/>
      <c r="M178" s="364"/>
      <c r="N178" s="364"/>
      <c r="O178" s="364"/>
      <c r="P178" s="364"/>
      <c r="Q178" s="364"/>
      <c r="R178" s="282"/>
    </row>
    <row r="179" spans="3:18" ht="15" hidden="1" customHeight="1">
      <c r="C179" s="281"/>
      <c r="D179" s="364"/>
      <c r="F179" s="364"/>
      <c r="G179" s="364"/>
      <c r="H179" s="364"/>
      <c r="I179" s="364"/>
      <c r="J179" s="364"/>
      <c r="K179" s="364"/>
      <c r="L179" s="364"/>
      <c r="M179" s="364"/>
      <c r="N179" s="364"/>
      <c r="O179" s="364"/>
      <c r="P179" s="364"/>
      <c r="Q179" s="364"/>
      <c r="R179" s="282"/>
    </row>
    <row r="180" spans="3:18" ht="15" hidden="1" customHeight="1">
      <c r="C180" s="281"/>
      <c r="D180" s="364"/>
      <c r="F180" s="364"/>
      <c r="G180" s="364"/>
      <c r="H180" s="364"/>
      <c r="I180" s="364"/>
      <c r="J180" s="364"/>
      <c r="K180" s="364"/>
      <c r="L180" s="364"/>
      <c r="M180" s="364"/>
      <c r="N180" s="364"/>
      <c r="O180" s="364"/>
      <c r="P180" s="364"/>
      <c r="Q180" s="364"/>
      <c r="R180" s="282"/>
    </row>
    <row r="181" spans="3:18" s="59" customFormat="1" ht="50.1" customHeight="1">
      <c r="C181" s="284" t="s">
        <v>68</v>
      </c>
      <c r="D181" s="397">
        <v>300</v>
      </c>
      <c r="E181" s="4"/>
      <c r="F181" s="392" t="s">
        <v>69</v>
      </c>
      <c r="G181" s="397">
        <v>400</v>
      </c>
      <c r="H181" s="392" t="s">
        <v>70</v>
      </c>
      <c r="I181" s="397">
        <v>500</v>
      </c>
      <c r="J181" s="392" t="s">
        <v>71</v>
      </c>
      <c r="K181" s="397">
        <v>250</v>
      </c>
      <c r="L181" s="398" t="s">
        <v>72</v>
      </c>
      <c r="M181" s="398">
        <v>300</v>
      </c>
      <c r="N181" s="398" t="s">
        <v>73</v>
      </c>
      <c r="O181" s="398">
        <v>1200</v>
      </c>
      <c r="P181" s="398" t="s">
        <v>74</v>
      </c>
      <c r="Q181" s="398">
        <v>90</v>
      </c>
      <c r="R181" s="372"/>
    </row>
    <row r="182" spans="3:18" ht="15" customHeight="1">
      <c r="C182" s="281"/>
      <c r="D182" s="364"/>
      <c r="F182" s="364"/>
      <c r="G182" s="364"/>
      <c r="H182" s="364"/>
      <c r="I182" s="364"/>
      <c r="J182" s="364"/>
      <c r="K182" s="364"/>
      <c r="L182" s="364"/>
      <c r="M182" s="364"/>
      <c r="N182" s="364"/>
      <c r="O182" s="364"/>
      <c r="P182" s="364"/>
      <c r="Q182" s="364"/>
      <c r="R182" s="282"/>
    </row>
    <row r="183" spans="3:18" ht="15" customHeight="1">
      <c r="C183" s="281"/>
      <c r="D183" s="364"/>
      <c r="F183" s="364"/>
      <c r="G183" s="364"/>
      <c r="I183" s="364"/>
      <c r="J183" s="364"/>
      <c r="K183" s="364"/>
      <c r="L183" s="364"/>
      <c r="M183" s="364"/>
      <c r="N183" s="364"/>
      <c r="O183" s="364"/>
      <c r="P183" s="364"/>
      <c r="Q183" s="364"/>
      <c r="R183" s="282"/>
    </row>
    <row r="184" spans="3:18" ht="15" customHeight="1">
      <c r="C184" s="281"/>
      <c r="D184" s="364"/>
      <c r="F184" s="364"/>
      <c r="G184" s="364"/>
      <c r="H184" s="364"/>
      <c r="I184" s="364"/>
      <c r="J184" s="364"/>
      <c r="K184" s="364"/>
      <c r="M184" s="364"/>
      <c r="N184" s="364"/>
      <c r="O184" s="364"/>
      <c r="P184" s="364"/>
      <c r="Q184" s="364"/>
      <c r="R184" s="282"/>
    </row>
    <row r="185" spans="3:18" ht="15" customHeight="1">
      <c r="C185" s="281"/>
      <c r="D185" s="364"/>
      <c r="F185" s="364"/>
      <c r="G185" s="364"/>
      <c r="H185" s="364"/>
      <c r="I185" s="364"/>
      <c r="J185" s="364"/>
      <c r="K185" s="364"/>
      <c r="L185" s="364"/>
      <c r="M185" s="364"/>
      <c r="N185" s="364"/>
      <c r="O185" s="364"/>
      <c r="P185" s="364"/>
      <c r="Q185" s="364"/>
      <c r="R185" s="282"/>
    </row>
    <row r="186" spans="3:18" ht="15" customHeight="1">
      <c r="C186" s="281"/>
      <c r="D186" s="364"/>
      <c r="F186" s="364"/>
      <c r="G186" s="364"/>
      <c r="H186" s="364"/>
      <c r="I186" s="364"/>
      <c r="J186" s="364"/>
      <c r="K186" s="364"/>
      <c r="L186" s="364"/>
      <c r="M186" s="364"/>
      <c r="N186" s="364"/>
      <c r="O186" s="364"/>
      <c r="P186" s="364"/>
      <c r="Q186" s="364"/>
      <c r="R186" s="282"/>
    </row>
    <row r="187" spans="3:18" ht="15" customHeight="1">
      <c r="C187" s="283" t="s">
        <v>46</v>
      </c>
      <c r="D187" s="246">
        <v>0</v>
      </c>
      <c r="F187" s="391" t="s">
        <v>46</v>
      </c>
      <c r="G187" s="246">
        <v>0</v>
      </c>
      <c r="H187" s="391" t="s">
        <v>46</v>
      </c>
      <c r="I187" s="246">
        <v>0</v>
      </c>
      <c r="J187" s="391" t="s">
        <v>46</v>
      </c>
      <c r="K187" s="246">
        <v>0</v>
      </c>
      <c r="L187" s="391" t="s">
        <v>46</v>
      </c>
      <c r="M187" s="246">
        <v>0</v>
      </c>
      <c r="N187" s="391" t="s">
        <v>46</v>
      </c>
      <c r="O187" s="246">
        <v>0</v>
      </c>
      <c r="P187" s="391" t="s">
        <v>46</v>
      </c>
      <c r="Q187" s="246">
        <v>0</v>
      </c>
      <c r="R187" s="282"/>
    </row>
    <row r="188" spans="3:18" ht="15" customHeight="1">
      <c r="C188" s="117"/>
      <c r="R188" s="221"/>
    </row>
    <row r="189" spans="3:18" ht="15" hidden="1" customHeight="1">
      <c r="C189" s="117"/>
      <c r="R189" s="221"/>
    </row>
    <row r="190" spans="3:18" ht="28.5" hidden="1" customHeight="1">
      <c r="C190" s="117"/>
      <c r="R190" s="221"/>
    </row>
    <row r="191" spans="3:18" s="59" customFormat="1" ht="50.1" customHeight="1">
      <c r="C191" s="370" t="s">
        <v>75</v>
      </c>
      <c r="D191" s="397">
        <v>900</v>
      </c>
      <c r="E191" s="4"/>
      <c r="F191" s="392" t="s">
        <v>76</v>
      </c>
      <c r="G191" s="397">
        <v>200</v>
      </c>
      <c r="H191" s="392" t="s">
        <v>77</v>
      </c>
      <c r="I191" s="397">
        <v>20</v>
      </c>
      <c r="J191" s="392" t="s">
        <v>77</v>
      </c>
      <c r="K191" s="397">
        <v>40</v>
      </c>
      <c r="L191" s="398" t="s">
        <v>78</v>
      </c>
      <c r="M191" s="397">
        <v>1500</v>
      </c>
      <c r="N191" s="398" t="s">
        <v>79</v>
      </c>
      <c r="O191" s="397">
        <v>1000</v>
      </c>
      <c r="P191" s="398" t="s">
        <v>80</v>
      </c>
      <c r="Q191" s="397">
        <v>3500</v>
      </c>
      <c r="R191" s="372"/>
    </row>
    <row r="192" spans="3:18" ht="15" customHeight="1">
      <c r="C192" s="281"/>
      <c r="D192" s="364"/>
      <c r="F192" s="364"/>
      <c r="G192" s="364"/>
      <c r="H192" s="364"/>
      <c r="I192" s="364"/>
      <c r="J192" s="364"/>
      <c r="K192" s="364"/>
      <c r="L192" s="364"/>
      <c r="M192" s="364"/>
      <c r="N192" s="364"/>
      <c r="O192" s="364"/>
      <c r="P192" s="364"/>
      <c r="Q192" s="364"/>
      <c r="R192" s="282"/>
    </row>
    <row r="193" spans="3:18" ht="15" customHeight="1">
      <c r="C193" s="281"/>
      <c r="D193" s="364"/>
      <c r="F193" s="364"/>
      <c r="G193" s="364"/>
      <c r="I193" s="364"/>
      <c r="J193" s="364"/>
      <c r="K193" s="364"/>
      <c r="L193" s="364"/>
      <c r="M193" s="364"/>
      <c r="N193" s="364"/>
      <c r="O193" s="364"/>
      <c r="P193" s="364"/>
      <c r="Q193" s="364"/>
      <c r="R193" s="282"/>
    </row>
    <row r="194" spans="3:18" ht="15" customHeight="1">
      <c r="C194" s="281"/>
      <c r="F194" s="364"/>
      <c r="G194" s="364"/>
      <c r="H194" s="364"/>
      <c r="I194" s="364"/>
      <c r="J194" s="364"/>
      <c r="K194" s="364"/>
      <c r="M194" s="364"/>
      <c r="N194" s="364"/>
      <c r="O194" s="364"/>
      <c r="P194" s="364"/>
      <c r="Q194" s="364"/>
      <c r="R194" s="282"/>
    </row>
    <row r="195" spans="3:18" ht="15" customHeight="1">
      <c r="C195" s="281"/>
      <c r="D195" s="364"/>
      <c r="F195" s="364"/>
      <c r="G195" s="364"/>
      <c r="H195" s="364"/>
      <c r="I195" s="364"/>
      <c r="J195" s="364"/>
      <c r="K195" s="364"/>
      <c r="L195" s="364"/>
      <c r="M195" s="364"/>
      <c r="N195" s="364"/>
      <c r="O195" s="364"/>
      <c r="P195" s="364"/>
      <c r="Q195" s="364"/>
      <c r="R195" s="282"/>
    </row>
    <row r="196" spans="3:18" ht="15" customHeight="1">
      <c r="C196" s="281"/>
      <c r="D196" s="364"/>
      <c r="F196" s="364"/>
      <c r="G196" s="364"/>
      <c r="H196" s="364"/>
      <c r="I196" s="364"/>
      <c r="J196" s="364"/>
      <c r="K196" s="364"/>
      <c r="L196" s="364"/>
      <c r="M196" s="364"/>
      <c r="N196" s="364"/>
      <c r="O196" s="364"/>
      <c r="P196" s="364"/>
      <c r="Q196" s="364"/>
      <c r="R196" s="282"/>
    </row>
    <row r="197" spans="3:18" ht="15" customHeight="1">
      <c r="C197" s="283" t="s">
        <v>46</v>
      </c>
      <c r="D197" s="246">
        <v>0</v>
      </c>
      <c r="F197" s="391" t="s">
        <v>46</v>
      </c>
      <c r="G197" s="246">
        <v>0</v>
      </c>
      <c r="H197" s="391" t="s">
        <v>46</v>
      </c>
      <c r="I197" s="246"/>
      <c r="J197" s="391" t="s">
        <v>46</v>
      </c>
      <c r="K197" s="246"/>
      <c r="L197" s="391" t="s">
        <v>46</v>
      </c>
      <c r="M197" s="246">
        <v>0</v>
      </c>
      <c r="N197" s="391" t="s">
        <v>46</v>
      </c>
      <c r="O197" s="246">
        <v>0</v>
      </c>
      <c r="P197" s="391" t="s">
        <v>46</v>
      </c>
      <c r="Q197" s="246">
        <v>0</v>
      </c>
      <c r="R197" s="282"/>
    </row>
    <row r="198" spans="3:18" ht="15" customHeight="1">
      <c r="C198" s="117"/>
      <c r="R198" s="221"/>
    </row>
    <row r="199" spans="3:18" ht="15" hidden="1" customHeight="1">
      <c r="C199" s="117"/>
      <c r="R199" s="221"/>
    </row>
    <row r="200" spans="3:18" ht="15" hidden="1" customHeight="1">
      <c r="C200" s="117"/>
      <c r="R200" s="221"/>
    </row>
    <row r="201" spans="3:18" s="59" customFormat="1" ht="50.1" customHeight="1">
      <c r="C201" s="370" t="s">
        <v>81</v>
      </c>
      <c r="D201" s="397">
        <v>100</v>
      </c>
      <c r="E201" s="4"/>
      <c r="F201" s="392" t="s">
        <v>82</v>
      </c>
      <c r="G201" s="397">
        <v>1200</v>
      </c>
      <c r="H201" s="392" t="s">
        <v>83</v>
      </c>
      <c r="I201" s="397">
        <v>1500</v>
      </c>
      <c r="J201" s="392" t="s">
        <v>84</v>
      </c>
      <c r="K201" s="397">
        <v>2000</v>
      </c>
      <c r="L201" s="398" t="s">
        <v>85</v>
      </c>
      <c r="M201" s="397">
        <v>1500</v>
      </c>
      <c r="N201" s="397" t="s">
        <v>86</v>
      </c>
      <c r="O201" s="397">
        <v>250</v>
      </c>
      <c r="P201" s="398" t="s">
        <v>87</v>
      </c>
      <c r="Q201" s="397">
        <v>1000</v>
      </c>
      <c r="R201" s="372"/>
    </row>
    <row r="202" spans="3:18" ht="15" customHeight="1">
      <c r="C202" s="281"/>
      <c r="D202" s="364"/>
      <c r="F202" s="364"/>
      <c r="G202" s="364"/>
      <c r="H202" s="364"/>
      <c r="I202" s="364"/>
      <c r="J202" s="364"/>
      <c r="K202" s="364"/>
      <c r="L202" s="364"/>
      <c r="M202" s="364"/>
      <c r="N202" s="364"/>
      <c r="O202" s="364"/>
      <c r="Q202" s="364"/>
      <c r="R202" s="282"/>
    </row>
    <row r="203" spans="3:18" ht="15" customHeight="1">
      <c r="C203" s="117"/>
      <c r="D203" s="364"/>
      <c r="F203" s="364"/>
      <c r="G203" s="364"/>
      <c r="I203" s="364"/>
      <c r="J203" s="364"/>
      <c r="K203" s="364"/>
      <c r="M203" s="364"/>
      <c r="N203" s="364"/>
      <c r="O203" s="364"/>
      <c r="Q203" s="364"/>
      <c r="R203" s="282"/>
    </row>
    <row r="204" spans="3:18" ht="15" customHeight="1">
      <c r="C204" s="281"/>
      <c r="D204" s="364"/>
      <c r="F204" s="364"/>
      <c r="H204" s="364"/>
      <c r="I204" s="364"/>
      <c r="K204" s="364"/>
      <c r="M204" s="364"/>
      <c r="N204" s="364"/>
      <c r="P204" s="364"/>
      <c r="Q204" s="364"/>
      <c r="R204" s="282"/>
    </row>
    <row r="205" spans="3:18" ht="15" customHeight="1">
      <c r="C205" s="281"/>
      <c r="D205" s="364"/>
      <c r="F205" s="364"/>
      <c r="G205" s="364"/>
      <c r="H205" s="364"/>
      <c r="I205" s="364"/>
      <c r="J205" s="364"/>
      <c r="K205" s="364"/>
      <c r="L205" s="364"/>
      <c r="M205" s="364"/>
      <c r="N205" s="364"/>
      <c r="O205" s="364"/>
      <c r="P205" s="364"/>
      <c r="Q205" s="364"/>
      <c r="R205" s="282"/>
    </row>
    <row r="206" spans="3:18" ht="15" customHeight="1">
      <c r="C206" s="281"/>
      <c r="D206" s="364"/>
      <c r="F206" s="364"/>
      <c r="G206" s="364"/>
      <c r="H206" s="364"/>
      <c r="I206" s="364"/>
      <c r="J206" s="364"/>
      <c r="K206" s="364"/>
      <c r="L206" s="364"/>
      <c r="M206" s="364"/>
      <c r="N206" s="364"/>
      <c r="O206" s="364"/>
      <c r="P206" s="364"/>
      <c r="Q206" s="364"/>
      <c r="R206" s="282"/>
    </row>
    <row r="207" spans="3:18" ht="15" customHeight="1">
      <c r="C207" s="283" t="s">
        <v>46</v>
      </c>
      <c r="D207" s="246">
        <v>0</v>
      </c>
      <c r="F207" s="391" t="s">
        <v>46</v>
      </c>
      <c r="G207" s="246">
        <v>0</v>
      </c>
      <c r="H207" s="391" t="s">
        <v>46</v>
      </c>
      <c r="I207" s="246">
        <v>0</v>
      </c>
      <c r="K207" s="246">
        <v>0</v>
      </c>
      <c r="L207" s="391" t="s">
        <v>46</v>
      </c>
      <c r="M207" s="246">
        <v>0</v>
      </c>
      <c r="N207" s="391" t="s">
        <v>46</v>
      </c>
      <c r="O207" s="246">
        <v>0</v>
      </c>
      <c r="P207" s="391" t="s">
        <v>46</v>
      </c>
      <c r="Q207" s="246">
        <v>0</v>
      </c>
      <c r="R207" s="282"/>
    </row>
    <row r="208" spans="3:18" ht="15" customHeight="1">
      <c r="C208" s="117"/>
      <c r="R208" s="221"/>
    </row>
    <row r="209" spans="3:20" ht="15" hidden="1" customHeight="1">
      <c r="C209" s="117"/>
      <c r="R209" s="221"/>
    </row>
    <row r="210" spans="3:20" ht="15" hidden="1" customHeight="1">
      <c r="C210" s="117"/>
      <c r="R210" s="221"/>
    </row>
    <row r="211" spans="3:20" s="59" customFormat="1" ht="50.1" customHeight="1">
      <c r="C211" s="370" t="s">
        <v>88</v>
      </c>
      <c r="D211" s="397">
        <v>1200</v>
      </c>
      <c r="E211" s="4"/>
      <c r="F211" s="392" t="s">
        <v>89</v>
      </c>
      <c r="G211" s="397">
        <v>1200</v>
      </c>
      <c r="H211" s="392" t="s">
        <v>90</v>
      </c>
      <c r="I211" s="397">
        <v>12100</v>
      </c>
      <c r="J211" s="392" t="s">
        <v>91</v>
      </c>
      <c r="K211" s="397">
        <v>150</v>
      </c>
      <c r="L211" s="398" t="s">
        <v>92</v>
      </c>
      <c r="M211" s="397">
        <v>640</v>
      </c>
      <c r="N211" s="397" t="s">
        <v>93</v>
      </c>
      <c r="O211" s="397">
        <v>12000</v>
      </c>
      <c r="P211" s="398" t="s">
        <v>94</v>
      </c>
      <c r="Q211" s="397">
        <v>4500</v>
      </c>
      <c r="R211" s="372"/>
    </row>
    <row r="212" spans="3:20" ht="15" customHeight="1">
      <c r="C212" s="117"/>
      <c r="D212" s="364"/>
      <c r="F212" s="364"/>
      <c r="G212" s="364"/>
      <c r="H212" s="364"/>
      <c r="I212" s="364"/>
      <c r="J212" s="364"/>
      <c r="K212" s="364"/>
      <c r="L212" s="364"/>
      <c r="M212" s="364"/>
      <c r="N212" s="364"/>
      <c r="O212" s="364"/>
      <c r="Q212" s="364"/>
      <c r="R212" s="282"/>
      <c r="T212" s="182"/>
    </row>
    <row r="213" spans="3:20" ht="15" customHeight="1">
      <c r="C213" s="117"/>
      <c r="D213" s="364"/>
      <c r="F213" s="364"/>
      <c r="G213" s="364"/>
      <c r="I213" s="364"/>
      <c r="J213" s="364"/>
      <c r="K213" s="364"/>
      <c r="M213" s="364"/>
      <c r="N213" s="364"/>
      <c r="O213" s="364"/>
      <c r="Q213" s="364"/>
      <c r="R213" s="282"/>
    </row>
    <row r="214" spans="3:20" ht="15" customHeight="1">
      <c r="C214" s="281"/>
      <c r="D214" s="364"/>
      <c r="F214" s="364"/>
      <c r="H214" s="364"/>
      <c r="I214" s="364"/>
      <c r="K214" s="364"/>
      <c r="M214" s="364"/>
      <c r="N214" s="364"/>
      <c r="P214" s="364"/>
      <c r="Q214" s="364"/>
      <c r="R214" s="282"/>
    </row>
    <row r="215" spans="3:20" ht="15" customHeight="1">
      <c r="C215" s="281"/>
      <c r="D215" s="364"/>
      <c r="F215" s="364"/>
      <c r="G215" s="364"/>
      <c r="H215" s="364"/>
      <c r="I215" s="364"/>
      <c r="J215" s="364"/>
      <c r="K215" s="364"/>
      <c r="L215" s="364"/>
      <c r="M215" s="364"/>
      <c r="N215" s="364"/>
      <c r="O215" s="364"/>
      <c r="P215" s="364"/>
      <c r="Q215" s="364"/>
      <c r="R215" s="282"/>
    </row>
    <row r="216" spans="3:20" ht="15" customHeight="1">
      <c r="C216" s="281"/>
      <c r="D216" s="364"/>
      <c r="F216" s="364"/>
      <c r="G216" s="364"/>
      <c r="H216" s="364"/>
      <c r="I216" s="364"/>
      <c r="J216" s="364"/>
      <c r="K216" s="364"/>
      <c r="L216" s="364"/>
      <c r="M216" s="364"/>
      <c r="N216" s="364"/>
      <c r="O216" s="364"/>
      <c r="P216" s="364"/>
      <c r="Q216" s="364"/>
      <c r="R216" s="282"/>
    </row>
    <row r="217" spans="3:20" ht="15" customHeight="1">
      <c r="C217" s="283" t="s">
        <v>46</v>
      </c>
      <c r="D217" s="246">
        <v>0</v>
      </c>
      <c r="F217" s="391" t="s">
        <v>46</v>
      </c>
      <c r="G217" s="246">
        <v>0</v>
      </c>
      <c r="H217" s="391" t="s">
        <v>46</v>
      </c>
      <c r="I217" s="246">
        <v>0</v>
      </c>
      <c r="J217" s="391" t="s">
        <v>46</v>
      </c>
      <c r="K217" s="246">
        <v>0</v>
      </c>
      <c r="L217" s="391" t="s">
        <v>46</v>
      </c>
      <c r="M217" s="246">
        <v>0</v>
      </c>
      <c r="N217" s="391" t="s">
        <v>46</v>
      </c>
      <c r="O217" s="246">
        <v>0</v>
      </c>
      <c r="P217" s="391" t="s">
        <v>46</v>
      </c>
      <c r="Q217" s="246">
        <v>0</v>
      </c>
      <c r="R217" s="282"/>
    </row>
    <row r="218" spans="3:20" ht="15" customHeight="1">
      <c r="C218" s="117"/>
      <c r="R218" s="221"/>
    </row>
    <row r="219" spans="3:20" ht="15" hidden="1" customHeight="1">
      <c r="C219" s="117"/>
      <c r="R219" s="221"/>
    </row>
    <row r="220" spans="3:20" ht="15" hidden="1" customHeight="1">
      <c r="C220" s="117"/>
      <c r="R220" s="221"/>
    </row>
    <row r="221" spans="3:20" s="59" customFormat="1" ht="50.1" customHeight="1">
      <c r="C221" s="370" t="s">
        <v>95</v>
      </c>
      <c r="D221" s="397">
        <v>50</v>
      </c>
      <c r="E221" s="4"/>
      <c r="F221" s="392" t="s">
        <v>96</v>
      </c>
      <c r="G221" s="397">
        <v>1250</v>
      </c>
      <c r="H221" s="392" t="s">
        <v>97</v>
      </c>
      <c r="I221" s="397">
        <v>700</v>
      </c>
      <c r="J221" s="392" t="s">
        <v>98</v>
      </c>
      <c r="K221" s="397">
        <v>5000</v>
      </c>
      <c r="L221" s="398" t="s">
        <v>99</v>
      </c>
      <c r="M221" s="397">
        <v>1100</v>
      </c>
      <c r="N221" s="397" t="s">
        <v>100</v>
      </c>
      <c r="O221" s="397">
        <v>200</v>
      </c>
      <c r="P221" s="398" t="s">
        <v>101</v>
      </c>
      <c r="Q221" s="397">
        <v>90</v>
      </c>
      <c r="R221" s="372"/>
    </row>
    <row r="222" spans="3:20" ht="15" customHeight="1">
      <c r="C222" s="281"/>
      <c r="D222" s="364"/>
      <c r="F222" s="364"/>
      <c r="G222" s="364"/>
      <c r="H222" s="364"/>
      <c r="I222" s="364"/>
      <c r="J222" s="364"/>
      <c r="K222" s="364"/>
      <c r="L222" s="364"/>
      <c r="M222" s="364"/>
      <c r="N222" s="364"/>
      <c r="O222" s="364"/>
      <c r="Q222" s="364"/>
      <c r="R222" s="282"/>
    </row>
    <row r="223" spans="3:20" ht="15" customHeight="1">
      <c r="C223" s="117"/>
      <c r="D223" s="364"/>
      <c r="F223" s="364"/>
      <c r="G223" s="364"/>
      <c r="I223" s="364"/>
      <c r="J223" s="364"/>
      <c r="K223" s="364"/>
      <c r="M223" s="364"/>
      <c r="N223" s="364"/>
      <c r="O223" s="364"/>
      <c r="Q223" s="364"/>
      <c r="R223" s="282"/>
    </row>
    <row r="224" spans="3:20" ht="15" customHeight="1">
      <c r="C224" s="281"/>
      <c r="F224" s="364"/>
      <c r="I224" s="364"/>
      <c r="K224" s="364"/>
      <c r="M224" s="364"/>
      <c r="N224" s="364"/>
      <c r="P224" s="364"/>
      <c r="Q224" s="364"/>
      <c r="R224" s="282"/>
    </row>
    <row r="225" spans="3:20" ht="15" customHeight="1">
      <c r="C225" s="281"/>
      <c r="D225" s="364"/>
      <c r="F225" s="364"/>
      <c r="G225" s="364"/>
      <c r="H225" s="364"/>
      <c r="I225" s="364"/>
      <c r="K225" s="364"/>
      <c r="L225" s="364"/>
      <c r="M225" s="364"/>
      <c r="N225" s="364"/>
      <c r="O225" s="364"/>
      <c r="P225" s="364"/>
      <c r="Q225" s="364"/>
      <c r="R225" s="282"/>
    </row>
    <row r="226" spans="3:20" ht="15" customHeight="1">
      <c r="C226" s="281"/>
      <c r="D226" s="364"/>
      <c r="F226" s="364"/>
      <c r="G226" s="364"/>
      <c r="H226" s="364"/>
      <c r="I226" s="364"/>
      <c r="J226" s="364"/>
      <c r="K226" s="364"/>
      <c r="L226" s="364"/>
      <c r="M226" s="364"/>
      <c r="N226" s="364"/>
      <c r="O226" s="364"/>
      <c r="P226" s="364"/>
      <c r="Q226" s="364"/>
      <c r="R226" s="282"/>
    </row>
    <row r="227" spans="3:20" ht="15" customHeight="1">
      <c r="C227" s="283" t="s">
        <v>46</v>
      </c>
      <c r="D227" s="246">
        <v>0</v>
      </c>
      <c r="F227" s="391" t="s">
        <v>46</v>
      </c>
      <c r="G227" s="246">
        <v>0</v>
      </c>
      <c r="H227" s="391" t="s">
        <v>46</v>
      </c>
      <c r="I227" s="246">
        <v>0</v>
      </c>
      <c r="J227" s="391" t="s">
        <v>46</v>
      </c>
      <c r="K227" s="246">
        <v>0</v>
      </c>
      <c r="L227" s="391" t="s">
        <v>46</v>
      </c>
      <c r="M227" s="246">
        <v>0</v>
      </c>
      <c r="N227" s="391" t="s">
        <v>46</v>
      </c>
      <c r="O227" s="246">
        <v>0</v>
      </c>
      <c r="P227" s="391" t="s">
        <v>46</v>
      </c>
      <c r="Q227" s="246">
        <v>0</v>
      </c>
      <c r="R227" s="282"/>
    </row>
    <row r="228" spans="3:20" ht="15" customHeight="1">
      <c r="C228" s="117"/>
      <c r="R228" s="221"/>
    </row>
    <row r="229" spans="3:20" ht="15" hidden="1" customHeight="1">
      <c r="C229" s="117"/>
      <c r="R229" s="221"/>
    </row>
    <row r="230" spans="3:20" ht="15" hidden="1" customHeight="1">
      <c r="C230" s="117"/>
      <c r="R230" s="221"/>
    </row>
    <row r="231" spans="3:20" s="59" customFormat="1" ht="50.1" customHeight="1">
      <c r="C231" s="370" t="s">
        <v>102</v>
      </c>
      <c r="D231" s="397">
        <v>2000</v>
      </c>
      <c r="E231" s="4"/>
      <c r="F231" s="392" t="s">
        <v>103</v>
      </c>
      <c r="G231" s="397">
        <v>300</v>
      </c>
      <c r="H231" s="392" t="s">
        <v>104</v>
      </c>
      <c r="I231" s="397">
        <v>250</v>
      </c>
      <c r="J231" s="392" t="s">
        <v>105</v>
      </c>
      <c r="K231" s="397">
        <v>200</v>
      </c>
      <c r="L231" s="398" t="s">
        <v>106</v>
      </c>
      <c r="M231" s="397">
        <v>70</v>
      </c>
      <c r="N231" s="397" t="s">
        <v>107</v>
      </c>
      <c r="O231" s="397">
        <v>10</v>
      </c>
      <c r="P231" s="397"/>
      <c r="Q231" s="397"/>
      <c r="R231" s="372"/>
    </row>
    <row r="232" spans="3:20" ht="15" customHeight="1">
      <c r="C232" s="281"/>
      <c r="D232" s="364"/>
      <c r="F232" s="364"/>
      <c r="G232" s="364"/>
      <c r="H232" s="364"/>
      <c r="I232" s="364"/>
      <c r="K232" s="364"/>
      <c r="L232" s="364"/>
      <c r="M232" s="364"/>
      <c r="N232" s="364"/>
      <c r="O232" s="364"/>
      <c r="Q232" s="364"/>
      <c r="R232" s="282"/>
    </row>
    <row r="233" spans="3:20" ht="15" customHeight="1">
      <c r="C233" s="117"/>
      <c r="D233" s="364"/>
      <c r="G233" s="364"/>
      <c r="I233" s="364"/>
      <c r="K233" s="364"/>
      <c r="M233" s="364"/>
      <c r="N233" s="364"/>
      <c r="O233" s="364"/>
      <c r="Q233" s="364"/>
      <c r="R233" s="282"/>
    </row>
    <row r="234" spans="3:20" ht="15" customHeight="1">
      <c r="C234" s="281"/>
      <c r="H234" s="364"/>
      <c r="I234" s="364"/>
      <c r="K234" s="364"/>
      <c r="M234" s="364"/>
      <c r="P234" s="364"/>
      <c r="Q234" s="364"/>
      <c r="R234" s="282"/>
    </row>
    <row r="235" spans="3:20" ht="15" customHeight="1">
      <c r="C235" s="281"/>
      <c r="D235" s="364"/>
      <c r="F235" s="364"/>
      <c r="G235" s="364"/>
      <c r="H235" s="364"/>
      <c r="I235" s="364"/>
      <c r="J235" s="364"/>
      <c r="K235" s="364"/>
      <c r="L235" s="364"/>
      <c r="M235" s="364"/>
      <c r="N235" s="364"/>
      <c r="O235" s="364"/>
      <c r="P235" s="364"/>
      <c r="Q235" s="364"/>
      <c r="R235" s="282"/>
    </row>
    <row r="236" spans="3:20" ht="15" customHeight="1">
      <c r="C236" s="281"/>
      <c r="D236" s="364"/>
      <c r="F236" s="364"/>
      <c r="G236" s="364"/>
      <c r="H236" s="364"/>
      <c r="I236" s="364"/>
      <c r="J236" s="364"/>
      <c r="K236" s="364"/>
      <c r="L236" s="364"/>
      <c r="M236" s="364"/>
      <c r="N236" s="364"/>
      <c r="O236" s="364"/>
      <c r="P236" s="364"/>
      <c r="Q236" s="364"/>
      <c r="R236" s="282"/>
    </row>
    <row r="237" spans="3:20" ht="15" customHeight="1">
      <c r="C237" s="283" t="s">
        <v>46</v>
      </c>
      <c r="D237" s="246">
        <v>0</v>
      </c>
      <c r="F237" s="391" t="s">
        <v>46</v>
      </c>
      <c r="G237" s="246">
        <v>0</v>
      </c>
      <c r="H237" s="391" t="s">
        <v>46</v>
      </c>
      <c r="I237" s="246"/>
      <c r="J237" s="391" t="s">
        <v>46</v>
      </c>
      <c r="K237" s="246"/>
      <c r="L237" s="391" t="s">
        <v>46</v>
      </c>
      <c r="M237" s="246">
        <v>0</v>
      </c>
      <c r="N237" s="391" t="s">
        <v>46</v>
      </c>
      <c r="O237" s="246">
        <v>0</v>
      </c>
      <c r="P237" s="391"/>
      <c r="Q237" s="399"/>
      <c r="R237" s="282"/>
      <c r="T237" s="182"/>
    </row>
    <row r="238" spans="3:20" ht="15.95" customHeight="1">
      <c r="C238" s="242"/>
      <c r="D238" s="243"/>
      <c r="E238" s="243"/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4"/>
    </row>
    <row r="239" spans="3:20" ht="6.95" customHeight="1">
      <c r="C239" s="285"/>
      <c r="D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</row>
    <row r="240" spans="3:20" ht="20.100000000000001" customHeight="1">
      <c r="C240" s="285" t="s">
        <v>839</v>
      </c>
      <c r="D240" s="285"/>
      <c r="F240" s="285"/>
      <c r="G240" s="285"/>
      <c r="H240" s="285"/>
      <c r="I240" s="285"/>
      <c r="J240" s="285"/>
      <c r="K240" s="285"/>
      <c r="L240" s="285" t="s">
        <v>2399</v>
      </c>
      <c r="M240" s="285"/>
      <c r="N240" s="285"/>
      <c r="O240" s="285"/>
      <c r="P240" s="285"/>
      <c r="Q240" s="285"/>
      <c r="R240" s="285"/>
    </row>
    <row r="241" spans="3:18" ht="20.100000000000001" customHeight="1">
      <c r="C241" s="374" t="s">
        <v>108</v>
      </c>
      <c r="D241" s="880" t="s">
        <v>656</v>
      </c>
      <c r="E241" s="881"/>
      <c r="F241" s="375" t="s">
        <v>109</v>
      </c>
      <c r="G241" s="374" t="s">
        <v>110</v>
      </c>
      <c r="H241" s="375" t="s">
        <v>111</v>
      </c>
      <c r="I241" s="288"/>
      <c r="J241" s="285"/>
      <c r="K241" s="285"/>
      <c r="L241" s="903" t="s">
        <v>112</v>
      </c>
      <c r="M241" s="904"/>
      <c r="N241" s="904"/>
      <c r="O241" s="904"/>
      <c r="P241" s="905"/>
      <c r="Q241" s="285"/>
      <c r="R241" s="285"/>
    </row>
    <row r="242" spans="3:18" ht="20.100000000000001" customHeight="1">
      <c r="C242" s="376"/>
      <c r="D242" s="786"/>
      <c r="E242" s="787"/>
      <c r="F242" s="358"/>
      <c r="G242" s="376"/>
      <c r="H242" s="378" t="str">
        <f>IF($H$248=0,"",IF(AND(F242&lt;&gt;0,G242&lt;&gt;0),F242*G242,0))</f>
        <v/>
      </c>
      <c r="I242" s="285"/>
      <c r="J242" s="285"/>
      <c r="K242" s="285"/>
      <c r="L242" s="697" t="s">
        <v>113</v>
      </c>
      <c r="M242" s="1023" t="s">
        <v>657</v>
      </c>
      <c r="N242" s="1024"/>
      <c r="O242" s="697" t="s">
        <v>110</v>
      </c>
      <c r="P242" s="698" t="s">
        <v>114</v>
      </c>
      <c r="Q242" s="285"/>
      <c r="R242" s="285"/>
    </row>
    <row r="243" spans="3:18" ht="20.100000000000001" customHeight="1">
      <c r="C243" s="376"/>
      <c r="D243" s="786"/>
      <c r="E243" s="787"/>
      <c r="F243" s="358"/>
      <c r="G243" s="376"/>
      <c r="H243" s="378" t="str">
        <f t="shared" ref="H243:H247" si="0">IF($H$248=0,"",IF(AND(F243&lt;&gt;0,G243&lt;&gt;0),F243*G243,0))</f>
        <v/>
      </c>
      <c r="I243" s="285"/>
      <c r="J243" s="285"/>
      <c r="K243" s="285"/>
      <c r="L243" s="379"/>
      <c r="M243" s="911"/>
      <c r="N243" s="912"/>
      <c r="O243" s="376"/>
      <c r="P243" s="699" t="str">
        <f>IF(O243=0,"",
IF(L243=8500,1300*O243,
IF(L243=10000,1400*O243,
IF(L243=12000,1600*O243,
IF(L243=14000,1900*O243,
IF(L243=18000,2600*O243,
IF(L243=21000,2800*O243,
IF(L243=30000,3600*O243,))))))))</f>
        <v/>
      </c>
      <c r="Q243" s="285"/>
      <c r="R243" s="285"/>
    </row>
    <row r="244" spans="3:18" ht="20.100000000000001" customHeight="1">
      <c r="C244" s="376"/>
      <c r="D244" s="786"/>
      <c r="E244" s="787"/>
      <c r="F244" s="358"/>
      <c r="G244" s="376"/>
      <c r="H244" s="378" t="str">
        <f t="shared" si="0"/>
        <v/>
      </c>
      <c r="I244" s="285"/>
      <c r="J244" s="285"/>
      <c r="K244" s="285"/>
      <c r="L244" s="379"/>
      <c r="M244" s="911"/>
      <c r="N244" s="912"/>
      <c r="O244" s="376"/>
      <c r="P244" s="699" t="str">
        <f>IF(O244=0,"",
IF(L244=8500,1300*O244,
IF(L244=10000,1400*O244,
IF(L244=12000,1600*O244,
IF(L244=14000,1900*O244,
IF(L244=18000,2600*O244,
IF(L244=21000,2800*O244,
IF(L244=30000,3600*O244,))))))))</f>
        <v/>
      </c>
      <c r="Q244" s="285"/>
      <c r="R244" s="285"/>
    </row>
    <row r="245" spans="3:18" ht="20.100000000000001" customHeight="1">
      <c r="C245" s="376"/>
      <c r="D245" s="786"/>
      <c r="E245" s="787"/>
      <c r="F245" s="358"/>
      <c r="G245" s="376"/>
      <c r="H245" s="378" t="str">
        <f t="shared" si="0"/>
        <v/>
      </c>
      <c r="I245" s="285"/>
      <c r="J245" s="285"/>
      <c r="K245" s="285"/>
      <c r="L245" s="379"/>
      <c r="M245" s="911"/>
      <c r="N245" s="912"/>
      <c r="O245" s="376"/>
      <c r="P245" s="699" t="str">
        <f t="shared" ref="P245:P247" si="1">IF(O245=0,"",
IF(L245=8500,1300*O245,
IF(L245=10000,1400*O245,
IF(L245=12000,1600*O245,
IF(L245=14000,1900*O245,
IF(L245=18000,2600*O245,
IF(L245=21000,2800*O245,
IF(L245=30000,3600*O245,))))))))</f>
        <v/>
      </c>
      <c r="Q245" s="285"/>
      <c r="R245" s="285"/>
    </row>
    <row r="246" spans="3:18" ht="20.100000000000001" customHeight="1">
      <c r="C246" s="376"/>
      <c r="D246" s="786"/>
      <c r="E246" s="787"/>
      <c r="F246" s="358"/>
      <c r="G246" s="376"/>
      <c r="H246" s="378" t="str">
        <f t="shared" si="0"/>
        <v/>
      </c>
      <c r="I246" s="285"/>
      <c r="J246" s="285"/>
      <c r="K246" s="285"/>
      <c r="L246" s="379"/>
      <c r="M246" s="911"/>
      <c r="N246" s="912"/>
      <c r="O246" s="376"/>
      <c r="P246" s="699" t="str">
        <f t="shared" si="1"/>
        <v/>
      </c>
      <c r="Q246" s="285"/>
      <c r="R246" s="285"/>
    </row>
    <row r="247" spans="3:18" ht="20.100000000000001" customHeight="1">
      <c r="C247" s="376"/>
      <c r="D247" s="786"/>
      <c r="E247" s="787"/>
      <c r="F247" s="358"/>
      <c r="G247" s="376"/>
      <c r="H247" s="378" t="str">
        <f t="shared" si="0"/>
        <v/>
      </c>
      <c r="I247" s="285"/>
      <c r="J247" s="285"/>
      <c r="K247" s="285"/>
      <c r="L247" s="379"/>
      <c r="M247" s="911"/>
      <c r="N247" s="912"/>
      <c r="O247" s="376"/>
      <c r="P247" s="699" t="str">
        <f t="shared" si="1"/>
        <v/>
      </c>
      <c r="Q247" s="285"/>
      <c r="R247" s="285"/>
    </row>
    <row r="248" spans="3:18" ht="20.100000000000001" customHeight="1">
      <c r="C248" s="779" t="s">
        <v>801</v>
      </c>
      <c r="D248" s="780"/>
      <c r="E248" s="780"/>
      <c r="F248" s="781"/>
      <c r="G248" s="377">
        <f>SUM(G242:G247)</f>
        <v>0</v>
      </c>
      <c r="H248" s="378">
        <f>'SIMULADOR DE CARGA'!K81</f>
        <v>0</v>
      </c>
      <c r="I248" s="285"/>
      <c r="J248" s="285"/>
      <c r="K248" s="285"/>
      <c r="L248" s="943" t="s">
        <v>116</v>
      </c>
      <c r="M248" s="944"/>
      <c r="N248" s="945"/>
      <c r="O248" s="380">
        <f>SUM(O243:O247)</f>
        <v>0</v>
      </c>
      <c r="P248" s="381">
        <f>SUM(P243:P247)</f>
        <v>0</v>
      </c>
      <c r="Q248" s="285"/>
      <c r="R248" s="285"/>
    </row>
    <row r="249" spans="3:18" ht="6.95" customHeight="1">
      <c r="C249" s="285"/>
      <c r="D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</row>
    <row r="250" spans="3:18" ht="20.100000000000001" customHeight="1">
      <c r="C250" s="349" t="s">
        <v>804</v>
      </c>
      <c r="D250" s="363"/>
      <c r="E250" s="363"/>
      <c r="F250" s="363"/>
      <c r="G250" s="363"/>
      <c r="H250" s="363"/>
      <c r="I250" s="363"/>
      <c r="J250" s="363"/>
      <c r="K250" s="363"/>
      <c r="L250" s="450" t="str">
        <f>"Sim"</f>
        <v>Sim</v>
      </c>
      <c r="M250" s="439"/>
      <c r="N250" s="412"/>
      <c r="O250" s="412"/>
      <c r="P250" s="439"/>
      <c r="Q250" s="439"/>
      <c r="R250" s="384"/>
    </row>
    <row r="251" spans="3:18" ht="20.100000000000001" customHeight="1">
      <c r="C251" s="953" t="s">
        <v>108</v>
      </c>
      <c r="D251" s="954"/>
      <c r="E251" s="954"/>
      <c r="F251" s="955"/>
      <c r="G251" s="953" t="s">
        <v>814</v>
      </c>
      <c r="H251" s="954"/>
      <c r="I251" s="954"/>
      <c r="J251" s="954"/>
      <c r="K251" s="955"/>
      <c r="L251" s="784" t="s">
        <v>119</v>
      </c>
      <c r="M251" s="950"/>
      <c r="N251" s="950"/>
      <c r="O251" s="785"/>
      <c r="P251" s="973" t="s">
        <v>815</v>
      </c>
      <c r="Q251" s="782" t="s">
        <v>121</v>
      </c>
      <c r="R251" s="783"/>
    </row>
    <row r="252" spans="3:18" ht="20.100000000000001" customHeight="1">
      <c r="C252" s="956"/>
      <c r="D252" s="957"/>
      <c r="E252" s="957"/>
      <c r="F252" s="958"/>
      <c r="G252" s="956"/>
      <c r="H252" s="957"/>
      <c r="I252" s="957"/>
      <c r="J252" s="957"/>
      <c r="K252" s="958"/>
      <c r="L252" s="951" t="s">
        <v>122</v>
      </c>
      <c r="M252" s="952"/>
      <c r="N252" s="951" t="s">
        <v>123</v>
      </c>
      <c r="O252" s="952"/>
      <c r="P252" s="974"/>
      <c r="Q252" s="784"/>
      <c r="R252" s="785"/>
    </row>
    <row r="253" spans="3:18" ht="20.100000000000001" customHeight="1">
      <c r="C253" s="775"/>
      <c r="D253" s="776"/>
      <c r="E253" s="776"/>
      <c r="F253" s="777"/>
      <c r="G253" s="765"/>
      <c r="H253" s="778"/>
      <c r="I253" s="778"/>
      <c r="J253" s="778"/>
      <c r="K253" s="766"/>
      <c r="L253" s="765"/>
      <c r="M253" s="766"/>
      <c r="N253" s="365"/>
      <c r="O253" s="382" t="b">
        <f>IF(L253="KW",N253*1000,
IF(AND(L253="CV",G253&lt;&gt;"Trifásico"),VLOOKUP(N253,'Dados Norma'!$I$4:$N$16,2,0)*1000,
IF(AND(L253="CV",G253="Trifásico"),VLOOKUP(N253,'Dados Norma'!$Q$4:$V$25,2,0)*1000)))</f>
        <v>0</v>
      </c>
      <c r="P253" s="386"/>
      <c r="Q253" s="383">
        <f xml:space="preserve">
IF(AND(G253&lt;&gt;0,N253&lt;&gt;0,L253&lt;&gt;0,P253&lt;&gt;0),
IF(AND(SUM($P$253:$P$261)=1,G253&lt;&gt;"Trifásico",L253="CV"),VLOOKUP(N253,'Dados Norma'!$I$4:$N$16,3,0)*P253*1000,
IF(AND(SUM($P$253:$P$261)=1,G253&lt;&gt;"Trifásico",L253="KW"),VLOOKUP(N253,'Dados Norma'!$J$4:$N$16,2,0)*P253*1000,
IF(AND(SUM($P$253:$P$261)=2,G253&lt;&gt;"Trifásico",L253="CV"),VLOOKUP(N253,'Dados Norma'!$I$4:$N$16,4,0)*P253*1000,
IF(AND(SUM($P$253:$P$261)=2,G253&lt;&gt;"Trifásico",L253="KW"),VLOOKUP(N253,'Dados Norma'!$J$4:$N$16,3,0)*P253*1000,
IF(AND(SUM($P$253:$P$261)=3,G253&lt;&gt;"Trifásico",L253="CV"),VLOOKUP(N253,'Dados Norma'!$I$4:$N$16,5,0)*P253*1000,
IF(AND(SUM($P$253:$P$261)=3,G253&lt;&gt;"Trifásico",L253="KW"),VLOOKUP(N253,'Dados Norma'!$J$4:$N$16,4,0)*P253*1000,
IF(AND(SUM($P$253:$P$261)=4,G253&lt;&gt;"Trifásico",L253="CV"),VLOOKUP(N253,'Dados Norma'!$I$4:$N$16,5,0)*P253*1000,
IF(AND(SUM($P$253:$P$261)=4,G253&lt;&gt;"Trifásico",L253="KW"),VLOOKUP(N253,'Dados Norma'!$J$4:$N$16,4,0)*P253*1000,
IF(AND(SUM($P$253:$P$261)=5,G253&lt;&gt;"Trifásico",L253="CV"),VLOOKUP(N253,'Dados Norma'!$I$4:$N$16,5,0)*P253*1000,
IF(AND(SUM($P$253:$P$261)=5,G253&lt;&gt;"Trifásico",L253="KW"),VLOOKUP(N253,'Dados Norma'!$J$4:$N$16,4,0)*P253*1000,
IF(AND(SUM($P$253:$P$261)&gt;5,G253&lt;&gt;"Trifásico",L253="CV"),VLOOKUP(N253,'Dados Norma'!$I$4:$N$16,6,0)*P253*1000,
IF(AND(SUM($P$253:$P$261)&gt;5,G253&lt;&gt;"Trifásico",L253="KW"),VLOOKUP(N253,'Dados Norma'!$J$4:$N$16,5,0)*P253*1000,
IF(AND(SUM($P$253:$P$261)=1,G253="Trifásico",L253="CV"),VLOOKUP(N253,'Dados Norma'!$Q$4:$V$25,3,0)*P253*1000,
IF(AND(SUM($P$253:$P$261)=1,G253="Trifásico",L253="KW"),VLOOKUP(N253,'Dados Norma'!$R$4:$V$25,2,0)*P253*1000,
IF(AND(SUM($P$253:$P$261)=2,G253="Trifásico",L253="CV"),VLOOKUP(N253,'Dados Norma'!$Q$4:$V$25,4,0)*P253*1000,
IF(AND(SUM($P$253:$P$261)=2,G253="Trifásico",L253="KW"),VLOOKUP(N253,'Dados Norma'!$R$4:$V$25,3,0)*P253*1000,
IF(AND(SUM($P$253:$P$261)=3,G253="Trifásico",L253="CV"),VLOOKUP(N253,'Dados Norma'!$Q$4:$V$25,5,0)*P253*1000,
IF(AND(SUM($P$253:$P$261)=3,G253="Trifásico",L253="KW"),VLOOKUP(N253,'Dados Norma'!$R$4:$V$25,4,0)*P253*1000,
IF(AND(SUM($P$253:$P$261)=4,G253="Trifásico",L253="CV"),VLOOKUP(N253,'Dados Norma'!$Q$4:$V$25,5,0)*P253*1000,
IF(AND(SUM($P$253:$P$261)=4,G253="Trifásico",L253="KW"),VLOOKUP(N253,'Dados Norma'!$R$4:$V$25,4,0)*P253*1000,
IF(AND(SUM($P$253:$P$261)=5,G253="Trifásico",L253="CV"),VLOOKUP(N253,'Dados Norma'!$Q$4:$V$25,5,0)*P253*1000,
IF(AND(SUM($P$253:$P$261)=5,G253="Trifásico",L253="KW"),VLOOKUP(N253,'Dados Norma'!$R$4:$V$25,4,0)*P253*1000,
IF(AND(SUM($P$253:$P$261)&gt;5,G253="Trifásico",L253="CV"),VLOOKUP(N253,'Dados Norma'!$Q$4:$V$25,6,0)*P253*1000,
IF(AND(SUM($P$253:$P$261)&gt;5,G253="Trifásico",L253="KW"),VLOOKUP(N253,'Dados Norma'!$R$4:$V$25,5,0)*P253*1000,
)))))))))))))))))))))))),0)</f>
        <v>0</v>
      </c>
      <c r="R253" s="387">
        <f xml:space="preserve">
IF(AND(G253&lt;&gt;0,N253&lt;&gt;0,L253&lt;&gt;0,P253&lt;&gt;0),O253*P253,0)</f>
        <v>0</v>
      </c>
    </row>
    <row r="254" spans="3:18" ht="20.100000000000001" customHeight="1">
      <c r="C254" s="775"/>
      <c r="D254" s="776"/>
      <c r="E254" s="776"/>
      <c r="F254" s="777"/>
      <c r="G254" s="765"/>
      <c r="H254" s="778"/>
      <c r="I254" s="778"/>
      <c r="J254" s="778"/>
      <c r="K254" s="766"/>
      <c r="L254" s="765"/>
      <c r="M254" s="766"/>
      <c r="N254" s="365"/>
      <c r="O254" s="382" t="b">
        <f>IF(L254="KW",N254*1000,
IF(AND(L254="CV",G254&lt;&gt;"Trifásico"),VLOOKUP(N254,'Dados Norma'!$I$4:$N$16,2,0)*1000,
IF(AND(L254="CV",G254="Trifásico"),VLOOKUP(N254,'Dados Norma'!$Q$4:$V$25,2,0)*1000)))</f>
        <v>0</v>
      </c>
      <c r="P254" s="386"/>
      <c r="Q254" s="383">
        <f xml:space="preserve">
IF(AND(G254&lt;&gt;0,N254&lt;&gt;0,L254&lt;&gt;0,P254&lt;&gt;0),
IF(AND(SUM($P$253:$P$261)=1,G254&lt;&gt;"Trifásico",L254="CV"),VLOOKUP(N254,'Dados Norma'!$I$4:$N$16,3,0)*P254*1000,
IF(AND(SUM($P$253:$P$261)=1,G254&lt;&gt;"Trifásico",L254="KW"),VLOOKUP(N254,'Dados Norma'!$J$4:$N$16,2,0)*P254*1000,
IF(AND(SUM($P$253:$P$261)=2,G254&lt;&gt;"Trifásico",L254="CV"),VLOOKUP(N254,'Dados Norma'!$I$4:$N$16,4,0)*P254*1000,
IF(AND(SUM($P$253:$P$261)=2,G254&lt;&gt;"Trifásico",L254="KW"),VLOOKUP(N254,'Dados Norma'!$J$4:$N$16,3,0)*P254*1000,
IF(AND(SUM($P$253:$P$261)=3,G254&lt;&gt;"Trifásico",L254="CV"),VLOOKUP(N254,'Dados Norma'!$I$4:$N$16,5,0)*P254*1000,
IF(AND(SUM($P$253:$P$261)=3,G254&lt;&gt;"Trifásico",L254="KW"),VLOOKUP(N254,'Dados Norma'!$J$4:$N$16,4,0)*P254*1000,
IF(AND(SUM($P$253:$P$261)=4,G254&lt;&gt;"Trifásico",L254="CV"),VLOOKUP(N254,'Dados Norma'!$I$4:$N$16,5,0)*P254*1000,
IF(AND(SUM($P$253:$P$261)=4,G254&lt;&gt;"Trifásico",L254="KW"),VLOOKUP(N254,'Dados Norma'!$J$4:$N$16,4,0)*P254*1000,
IF(AND(SUM($P$253:$P$261)=5,G254&lt;&gt;"Trifásico",L254="CV"),VLOOKUP(N254,'Dados Norma'!$I$4:$N$16,5,0)*P254*1000,
IF(AND(SUM($P$253:$P$261)=5,G254&lt;&gt;"Trifásico",L254="KW"),VLOOKUP(N254,'Dados Norma'!$J$4:$N$16,4,0)*P254*1000,
IF(AND(SUM($P$253:$P$261)&gt;5,G254&lt;&gt;"Trifásico",L254="CV"),VLOOKUP(N254,'Dados Norma'!$I$4:$N$16,6,0)*P254*1000,
IF(AND(SUM($P$253:$P$261)&gt;5,G254&lt;&gt;"Trifásico",L254="KW"),VLOOKUP(N254,'Dados Norma'!$J$4:$N$16,5,0)*P254*1000,
IF(AND(SUM($P$253:$P$261)=1,G254="Trifásico",L254="CV"),VLOOKUP(N254,'Dados Norma'!$Q$4:$V$25,3,0)*P254*1000,
IF(AND(SUM($P$253:$P$261)=1,G254="Trifásico",L254="KW"),VLOOKUP(N254,'Dados Norma'!$R$4:$V$25,2,0)*P254*1000,
IF(AND(SUM($P$253:$P$261)=2,G254="Trifásico",L254="CV"),VLOOKUP(N254,'Dados Norma'!$Q$4:$V$25,4,0)*P254*1000,
IF(AND(SUM($P$253:$P$261)=2,G254="Trifásico",L254="KW"),VLOOKUP(N254,'Dados Norma'!$R$4:$V$25,3,0)*P254*1000,
IF(AND(SUM($P$253:$P$261)=3,G254="Trifásico",L254="CV"),VLOOKUP(N254,'Dados Norma'!$Q$4:$V$25,5,0)*P254*1000,
IF(AND(SUM($P$253:$P$261)=3,G254="Trifásico",L254="KW"),VLOOKUP(N254,'Dados Norma'!$R$4:$V$25,4,0)*P254*1000,
IF(AND(SUM($P$253:$P$261)=4,G254="Trifásico",L254="CV"),VLOOKUP(N254,'Dados Norma'!$Q$4:$V$25,5,0)*P254*1000,
IF(AND(SUM($P$253:$P$261)=4,G254="Trifásico",L254="KW"),VLOOKUP(N254,'Dados Norma'!$R$4:$V$25,4,0)*P254*1000,
IF(AND(SUM($P$253:$P$261)=5,G254="Trifásico",L254="CV"),VLOOKUP(N254,'Dados Norma'!$Q$4:$V$25,5,0)*P254*1000,
IF(AND(SUM($P$253:$P$261)=5,G254="Trifásico",L254="KW"),VLOOKUP(N254,'Dados Norma'!$R$4:$V$25,4,0)*P254*1000,
IF(AND(SUM($P$253:$P$261)&gt;5,G254="Trifásico",L254="CV"),VLOOKUP(N254,'Dados Norma'!$Q$4:$V$25,6,0)*P254*1000,
IF(AND(SUM($P$253:$P$261)&gt;5,G254="Trifásico",L254="KW"),VLOOKUP(N254,'Dados Norma'!$R$4:$V$25,5,0)*P254*1000,
)))))))))))))))))))))))),0)</f>
        <v>0</v>
      </c>
      <c r="R254" s="387">
        <f t="shared" ref="R254:R261" si="2" xml:space="preserve">
IF(AND(G254&lt;&gt;0,N254&lt;&gt;0,L254&lt;&gt;0,P254&lt;&gt;0),O254*P254,0)</f>
        <v>0</v>
      </c>
    </row>
    <row r="255" spans="3:18" ht="20.100000000000001" customHeight="1">
      <c r="C255" s="775"/>
      <c r="D255" s="776"/>
      <c r="E255" s="776"/>
      <c r="F255" s="777"/>
      <c r="G255" s="765"/>
      <c r="H255" s="778"/>
      <c r="I255" s="778"/>
      <c r="J255" s="778"/>
      <c r="K255" s="766"/>
      <c r="L255" s="765"/>
      <c r="M255" s="766"/>
      <c r="N255" s="365"/>
      <c r="O255" s="382" t="b">
        <f>IF(L255="KW",N255*1000,
IF(AND(L255="CV",G255&lt;&gt;"Trifásico"),VLOOKUP(N255,'Dados Norma'!$I$4:$N$16,2,0)*1000,
IF(AND(L255="CV",G255="Trifásico"),VLOOKUP(N255,'Dados Norma'!$Q$4:$V$25,2,0)*1000)))</f>
        <v>0</v>
      </c>
      <c r="P255" s="386"/>
      <c r="Q255" s="383">
        <f xml:space="preserve">
IF(AND(G255&lt;&gt;0,N255&lt;&gt;0,L255&lt;&gt;0,P255&lt;&gt;0),
IF(AND(SUM($P$253:$P$261)=1,G255&lt;&gt;"Trifásico",L255="CV"),VLOOKUP(N255,'Dados Norma'!$I$4:$N$16,3,0)*P255*1000,
IF(AND(SUM($P$253:$P$261)=1,G255&lt;&gt;"Trifásico",L255="KW"),VLOOKUP(N255,'Dados Norma'!$J$4:$N$16,2,0)*P255*1000,
IF(AND(SUM($P$253:$P$261)=2,G255&lt;&gt;"Trifásico",L255="CV"),VLOOKUP(N255,'Dados Norma'!$I$4:$N$16,4,0)*P255*1000,
IF(AND(SUM($P$253:$P$261)=2,G255&lt;&gt;"Trifásico",L255="KW"),VLOOKUP(N255,'Dados Norma'!$J$4:$N$16,3,0)*P255*1000,
IF(AND(SUM($P$253:$P$261)=3,G255&lt;&gt;"Trifásico",L255="CV"),VLOOKUP(N255,'Dados Norma'!$I$4:$N$16,5,0)*P255*1000,
IF(AND(SUM($P$253:$P$261)=3,G255&lt;&gt;"Trifásico",L255="KW"),VLOOKUP(N255,'Dados Norma'!$J$4:$N$16,4,0)*P255*1000,
IF(AND(SUM($P$253:$P$261)=4,G255&lt;&gt;"Trifásico",L255="CV"),VLOOKUP(N255,'Dados Norma'!$I$4:$N$16,5,0)*P255*1000,
IF(AND(SUM($P$253:$P$261)=4,G255&lt;&gt;"Trifásico",L255="KW"),VLOOKUP(N255,'Dados Norma'!$J$4:$N$16,4,0)*P255*1000,
IF(AND(SUM($P$253:$P$261)=5,G255&lt;&gt;"Trifásico",L255="CV"),VLOOKUP(N255,'Dados Norma'!$I$4:$N$16,5,0)*P255*1000,
IF(AND(SUM($P$253:$P$261)=5,G255&lt;&gt;"Trifásico",L255="KW"),VLOOKUP(N255,'Dados Norma'!$J$4:$N$16,4,0)*P255*1000,
IF(AND(SUM($P$253:$P$261)&gt;5,G255&lt;&gt;"Trifásico",L255="CV"),VLOOKUP(N255,'Dados Norma'!$I$4:$N$16,6,0)*P255*1000,
IF(AND(SUM($P$253:$P$261)&gt;5,G255&lt;&gt;"Trifásico",L255="KW"),VLOOKUP(N255,'Dados Norma'!$J$4:$N$16,5,0)*P255*1000,
IF(AND(SUM($P$253:$P$261)=1,G255="Trifásico",L255="CV"),VLOOKUP(N255,'Dados Norma'!$Q$4:$V$25,3,0)*P255*1000,
IF(AND(SUM($P$253:$P$261)=1,G255="Trifásico",L255="KW"),VLOOKUP(N255,'Dados Norma'!$R$4:$V$25,2,0)*P255*1000,
IF(AND(SUM($P$253:$P$261)=2,G255="Trifásico",L255="CV"),VLOOKUP(N255,'Dados Norma'!$Q$4:$V$25,4,0)*P255*1000,
IF(AND(SUM($P$253:$P$261)=2,G255="Trifásico",L255="KW"),VLOOKUP(N255,'Dados Norma'!$R$4:$V$25,3,0)*P255*1000,
IF(AND(SUM($P$253:$P$261)=3,G255="Trifásico",L255="CV"),VLOOKUP(N255,'Dados Norma'!$Q$4:$V$25,5,0)*P255*1000,
IF(AND(SUM($P$253:$P$261)=3,G255="Trifásico",L255="KW"),VLOOKUP(N255,'Dados Norma'!$R$4:$V$25,4,0)*P255*1000,
IF(AND(SUM($P$253:$P$261)=4,G255="Trifásico",L255="CV"),VLOOKUP(N255,'Dados Norma'!$Q$4:$V$25,5,0)*P255*1000,
IF(AND(SUM($P$253:$P$261)=4,G255="Trifásico",L255="KW"),VLOOKUP(N255,'Dados Norma'!$R$4:$V$25,4,0)*P255*1000,
IF(AND(SUM($P$253:$P$261)=5,G255="Trifásico",L255="CV"),VLOOKUP(N255,'Dados Norma'!$Q$4:$V$25,5,0)*P255*1000,
IF(AND(SUM($P$253:$P$261)=5,G255="Trifásico",L255="KW"),VLOOKUP(N255,'Dados Norma'!$R$4:$V$25,4,0)*P255*1000,
IF(AND(SUM($P$253:$P$261)&gt;5,G255="Trifásico",L255="CV"),VLOOKUP(N255,'Dados Norma'!$Q$4:$V$25,6,0)*P255*1000,
IF(AND(SUM($P$253:$P$261)&gt;5,G255="Trifásico",L255="KW"),VLOOKUP(N255,'Dados Norma'!$R$4:$V$25,5,0)*P255*1000,
)))))))))))))))))))))))),0)</f>
        <v>0</v>
      </c>
      <c r="R255" s="387">
        <f t="shared" si="2"/>
        <v>0</v>
      </c>
    </row>
    <row r="256" spans="3:18" ht="20.100000000000001" customHeight="1">
      <c r="C256" s="775"/>
      <c r="D256" s="776"/>
      <c r="E256" s="776"/>
      <c r="F256" s="777"/>
      <c r="G256" s="765"/>
      <c r="H256" s="778"/>
      <c r="I256" s="778"/>
      <c r="J256" s="778"/>
      <c r="K256" s="766"/>
      <c r="L256" s="765"/>
      <c r="M256" s="766"/>
      <c r="N256" s="365"/>
      <c r="O256" s="382" t="b">
        <f>IF(L256="KW",N256*1000,
IF(AND(L256="CV",G256&lt;&gt;"Trifásico"),VLOOKUP(N256,'Dados Norma'!$I$4:$N$16,2,0)*1000,
IF(AND(L256="CV",G256="Trifásico"),VLOOKUP(N256,'Dados Norma'!$Q$4:$V$25,2,0)*1000)))</f>
        <v>0</v>
      </c>
      <c r="P256" s="386"/>
      <c r="Q256" s="383">
        <f xml:space="preserve">
IF(AND(G256&lt;&gt;0,N256&lt;&gt;0,L256&lt;&gt;0,P256&lt;&gt;0),
IF(AND(SUM($P$253:$P$261)=1,G256&lt;&gt;"Trifásico",L256="CV"),VLOOKUP(N256,'Dados Norma'!$I$4:$N$16,3,0)*P256*1000,
IF(AND(SUM($P$253:$P$261)=1,G256&lt;&gt;"Trifásico",L256="KW"),VLOOKUP(N256,'Dados Norma'!$J$4:$N$16,2,0)*P256*1000,
IF(AND(SUM($P$253:$P$261)=2,G256&lt;&gt;"Trifásico",L256="CV"),VLOOKUP(N256,'Dados Norma'!$I$4:$N$16,4,0)*P256*1000,
IF(AND(SUM($P$253:$P$261)=2,G256&lt;&gt;"Trifásico",L256="KW"),VLOOKUP(N256,'Dados Norma'!$J$4:$N$16,3,0)*P256*1000,
IF(AND(SUM($P$253:$P$261)=3,G256&lt;&gt;"Trifásico",L256="CV"),VLOOKUP(N256,'Dados Norma'!$I$4:$N$16,5,0)*P256*1000,
IF(AND(SUM($P$253:$P$261)=3,G256&lt;&gt;"Trifásico",L256="KW"),VLOOKUP(N256,'Dados Norma'!$J$4:$N$16,4,0)*P256*1000,
IF(AND(SUM($P$253:$P$261)=4,G256&lt;&gt;"Trifásico",L256="CV"),VLOOKUP(N256,'Dados Norma'!$I$4:$N$16,5,0)*P256*1000,
IF(AND(SUM($P$253:$P$261)=4,G256&lt;&gt;"Trifásico",L256="KW"),VLOOKUP(N256,'Dados Norma'!$J$4:$N$16,4,0)*P256*1000,
IF(AND(SUM($P$253:$P$261)=5,G256&lt;&gt;"Trifásico",L256="CV"),VLOOKUP(N256,'Dados Norma'!$I$4:$N$16,5,0)*P256*1000,
IF(AND(SUM($P$253:$P$261)=5,G256&lt;&gt;"Trifásico",L256="KW"),VLOOKUP(N256,'Dados Norma'!$J$4:$N$16,4,0)*P256*1000,
IF(AND(SUM($P$253:$P$261)&gt;5,G256&lt;&gt;"Trifásico",L256="CV"),VLOOKUP(N256,'Dados Norma'!$I$4:$N$16,6,0)*P256*1000,
IF(AND(SUM($P$253:$P$261)&gt;5,G256&lt;&gt;"Trifásico",L256="KW"),VLOOKUP(N256,'Dados Norma'!$J$4:$N$16,5,0)*P256*1000,
IF(AND(SUM($P$253:$P$261)=1,G256="Trifásico",L256="CV"),VLOOKUP(N256,'Dados Norma'!$Q$4:$V$25,3,0)*P256*1000,
IF(AND(SUM($P$253:$P$261)=1,G256="Trifásico",L256="KW"),VLOOKUP(N256,'Dados Norma'!$R$4:$V$25,2,0)*P256*1000,
IF(AND(SUM($P$253:$P$261)=2,G256="Trifásico",L256="CV"),VLOOKUP(N256,'Dados Norma'!$Q$4:$V$25,4,0)*P256*1000,
IF(AND(SUM($P$253:$P$261)=2,G256="Trifásico",L256="KW"),VLOOKUP(N256,'Dados Norma'!$R$4:$V$25,3,0)*P256*1000,
IF(AND(SUM($P$253:$P$261)=3,G256="Trifásico",L256="CV"),VLOOKUP(N256,'Dados Norma'!$Q$4:$V$25,5,0)*P256*1000,
IF(AND(SUM($P$253:$P$261)=3,G256="Trifásico",L256="KW"),VLOOKUP(N256,'Dados Norma'!$R$4:$V$25,4,0)*P256*1000,
IF(AND(SUM($P$253:$P$261)=4,G256="Trifásico",L256="CV"),VLOOKUP(N256,'Dados Norma'!$Q$4:$V$25,5,0)*P256*1000,
IF(AND(SUM($P$253:$P$261)=4,G256="Trifásico",L256="KW"),VLOOKUP(N256,'Dados Norma'!$R$4:$V$25,4,0)*P256*1000,
IF(AND(SUM($P$253:$P$261)=5,G256="Trifásico",L256="CV"),VLOOKUP(N256,'Dados Norma'!$Q$4:$V$25,5,0)*P256*1000,
IF(AND(SUM($P$253:$P$261)=5,G256="Trifásico",L256="KW"),VLOOKUP(N256,'Dados Norma'!$R$4:$V$25,4,0)*P256*1000,
IF(AND(SUM($P$253:$P$261)&gt;5,G256="Trifásico",L256="CV"),VLOOKUP(N256,'Dados Norma'!$Q$4:$V$25,6,0)*P256*1000,
IF(AND(SUM($P$253:$P$261)&gt;5,G256="Trifásico",L256="KW"),VLOOKUP(N256,'Dados Norma'!$R$4:$V$25,5,0)*P256*1000,
)))))))))))))))))))))))),0)</f>
        <v>0</v>
      </c>
      <c r="R256" s="387">
        <f t="shared" si="2"/>
        <v>0</v>
      </c>
    </row>
    <row r="257" spans="2:22" ht="20.100000000000001" customHeight="1">
      <c r="C257" s="775"/>
      <c r="D257" s="776"/>
      <c r="E257" s="776"/>
      <c r="F257" s="777"/>
      <c r="G257" s="765"/>
      <c r="H257" s="778"/>
      <c r="I257" s="778"/>
      <c r="J257" s="778"/>
      <c r="K257" s="766"/>
      <c r="L257" s="765"/>
      <c r="M257" s="766"/>
      <c r="N257" s="365"/>
      <c r="O257" s="382" t="b">
        <f>IF(L257="KW",N257*1000,
IF(AND(L257="CV",G257&lt;&gt;"Trifásico"),VLOOKUP(N257,'Dados Norma'!$I$4:$N$16,2,0)*1000,
IF(AND(L257="CV",G257="Trifásico"),VLOOKUP(N257,'Dados Norma'!$Q$4:$V$25,2,0)*1000)))</f>
        <v>0</v>
      </c>
      <c r="P257" s="386"/>
      <c r="Q257" s="383">
        <f xml:space="preserve">
IF(AND(G257&lt;&gt;0,N257&lt;&gt;0,L257&lt;&gt;0,P257&lt;&gt;0),
IF(AND(SUM($P$253:$P$261)=1,G257&lt;&gt;"Trifásico",L257="CV"),VLOOKUP(N257,'Dados Norma'!$I$4:$N$16,3,0)*P257*1000,
IF(AND(SUM($P$253:$P$261)=1,G257&lt;&gt;"Trifásico",L257="KW"),VLOOKUP(N257,'Dados Norma'!$J$4:$N$16,2,0)*P257*1000,
IF(AND(SUM($P$253:$P$261)=2,G257&lt;&gt;"Trifásico",L257="CV"),VLOOKUP(N257,'Dados Norma'!$I$4:$N$16,4,0)*P257*1000,
IF(AND(SUM($P$253:$P$261)=2,G257&lt;&gt;"Trifásico",L257="KW"),VLOOKUP(N257,'Dados Norma'!$J$4:$N$16,3,0)*P257*1000,
IF(AND(SUM($P$253:$P$261)=3,G257&lt;&gt;"Trifásico",L257="CV"),VLOOKUP(N257,'Dados Norma'!$I$4:$N$16,5,0)*P257*1000,
IF(AND(SUM($P$253:$P$261)=3,G257&lt;&gt;"Trifásico",L257="KW"),VLOOKUP(N257,'Dados Norma'!$J$4:$N$16,4,0)*P257*1000,
IF(AND(SUM($P$253:$P$261)=4,G257&lt;&gt;"Trifásico",L257="CV"),VLOOKUP(N257,'Dados Norma'!$I$4:$N$16,5,0)*P257*1000,
IF(AND(SUM($P$253:$P$261)=4,G257&lt;&gt;"Trifásico",L257="KW"),VLOOKUP(N257,'Dados Norma'!$J$4:$N$16,4,0)*P257*1000,
IF(AND(SUM($P$253:$P$261)=5,G257&lt;&gt;"Trifásico",L257="CV"),VLOOKUP(N257,'Dados Norma'!$I$4:$N$16,5,0)*P257*1000,
IF(AND(SUM($P$253:$P$261)=5,G257&lt;&gt;"Trifásico",L257="KW"),VLOOKUP(N257,'Dados Norma'!$J$4:$N$16,4,0)*P257*1000,
IF(AND(SUM($P$253:$P$261)&gt;5,G257&lt;&gt;"Trifásico",L257="CV"),VLOOKUP(N257,'Dados Norma'!$I$4:$N$16,6,0)*P257*1000,
IF(AND(SUM($P$253:$P$261)&gt;5,G257&lt;&gt;"Trifásico",L257="KW"),VLOOKUP(N257,'Dados Norma'!$J$4:$N$16,5,0)*P257*1000,
IF(AND(SUM($P$253:$P$261)=1,G257="Trifásico",L257="CV"),VLOOKUP(N257,'Dados Norma'!$Q$4:$V$25,3,0)*P257*1000,
IF(AND(SUM($P$253:$P$261)=1,G257="Trifásico",L257="KW"),VLOOKUP(N257,'Dados Norma'!$R$4:$V$25,2,0)*P257*1000,
IF(AND(SUM($P$253:$P$261)=2,G257="Trifásico",L257="CV"),VLOOKUP(N257,'Dados Norma'!$Q$4:$V$25,4,0)*P257*1000,
IF(AND(SUM($P$253:$P$261)=2,G257="Trifásico",L257="KW"),VLOOKUP(N257,'Dados Norma'!$R$4:$V$25,3,0)*P257*1000,
IF(AND(SUM($P$253:$P$261)=3,G257="Trifásico",L257="CV"),VLOOKUP(N257,'Dados Norma'!$Q$4:$V$25,5,0)*P257*1000,
IF(AND(SUM($P$253:$P$261)=3,G257="Trifásico",L257="KW"),VLOOKUP(N257,'Dados Norma'!$R$4:$V$25,4,0)*P257*1000,
IF(AND(SUM($P$253:$P$261)=4,G257="Trifásico",L257="CV"),VLOOKUP(N257,'Dados Norma'!$Q$4:$V$25,5,0)*P257*1000,
IF(AND(SUM($P$253:$P$261)=4,G257="Trifásico",L257="KW"),VLOOKUP(N257,'Dados Norma'!$R$4:$V$25,4,0)*P257*1000,
IF(AND(SUM($P$253:$P$261)=5,G257="Trifásico",L257="CV"),VLOOKUP(N257,'Dados Norma'!$Q$4:$V$25,5,0)*P257*1000,
IF(AND(SUM($P$253:$P$261)=5,G257="Trifásico",L257="KW"),VLOOKUP(N257,'Dados Norma'!$R$4:$V$25,4,0)*P257*1000,
IF(AND(SUM($P$253:$P$261)&gt;5,G257="Trifásico",L257="CV"),VLOOKUP(N257,'Dados Norma'!$Q$4:$V$25,6,0)*P257*1000,
IF(AND(SUM($P$253:$P$261)&gt;5,G257="Trifásico",L257="KW"),VLOOKUP(N257,'Dados Norma'!$R$4:$V$25,5,0)*P257*1000,
)))))))))))))))))))))))),0)</f>
        <v>0</v>
      </c>
      <c r="R257" s="387">
        <f t="shared" si="2"/>
        <v>0</v>
      </c>
    </row>
    <row r="258" spans="2:22" ht="20.100000000000001" customHeight="1">
      <c r="C258" s="775"/>
      <c r="D258" s="776"/>
      <c r="E258" s="776"/>
      <c r="F258" s="777"/>
      <c r="G258" s="765"/>
      <c r="H258" s="778"/>
      <c r="I258" s="778"/>
      <c r="J258" s="778"/>
      <c r="K258" s="766"/>
      <c r="L258" s="765"/>
      <c r="M258" s="766"/>
      <c r="N258" s="365"/>
      <c r="O258" s="382" t="b">
        <f>IF(L258="KW",N258*1000,
IF(AND(L258="CV",G258&lt;&gt;"Trifásico"),VLOOKUP(N258,'Dados Norma'!$I$4:$N$16,2,0)*1000,
IF(AND(L258="CV",G258="Trifásico"),VLOOKUP(N258,'Dados Norma'!$Q$4:$V$25,2,0)*1000)))</f>
        <v>0</v>
      </c>
      <c r="P258" s="386"/>
      <c r="Q258" s="383">
        <f xml:space="preserve">
IF(AND(G258&lt;&gt;0,N258&lt;&gt;0,L258&lt;&gt;0,P258&lt;&gt;0),
IF(AND(SUM($P$253:$P$261)=1,G258&lt;&gt;"Trifásico",L258="CV"),VLOOKUP(N258,'Dados Norma'!$I$4:$N$16,3,0)*P258*1000,
IF(AND(SUM($P$253:$P$261)=1,G258&lt;&gt;"Trifásico",L258="KW"),VLOOKUP(N258,'Dados Norma'!$J$4:$N$16,2,0)*P258*1000,
IF(AND(SUM($P$253:$P$261)=2,G258&lt;&gt;"Trifásico",L258="CV"),VLOOKUP(N258,'Dados Norma'!$I$4:$N$16,4,0)*P258*1000,
IF(AND(SUM($P$253:$P$261)=2,G258&lt;&gt;"Trifásico",L258="KW"),VLOOKUP(N258,'Dados Norma'!$J$4:$N$16,3,0)*P258*1000,
IF(AND(SUM($P$253:$P$261)=3,G258&lt;&gt;"Trifásico",L258="CV"),VLOOKUP(N258,'Dados Norma'!$I$4:$N$16,5,0)*P258*1000,
IF(AND(SUM($P$253:$P$261)=3,G258&lt;&gt;"Trifásico",L258="KW"),VLOOKUP(N258,'Dados Norma'!$J$4:$N$16,4,0)*P258*1000,
IF(AND(SUM($P$253:$P$261)=4,G258&lt;&gt;"Trifásico",L258="CV"),VLOOKUP(N258,'Dados Norma'!$I$4:$N$16,5,0)*P258*1000,
IF(AND(SUM($P$253:$P$261)=4,G258&lt;&gt;"Trifásico",L258="KW"),VLOOKUP(N258,'Dados Norma'!$J$4:$N$16,4,0)*P258*1000,
IF(AND(SUM($P$253:$P$261)=5,G258&lt;&gt;"Trifásico",L258="CV"),VLOOKUP(N258,'Dados Norma'!$I$4:$N$16,5,0)*P258*1000,
IF(AND(SUM($P$253:$P$261)=5,G258&lt;&gt;"Trifásico",L258="KW"),VLOOKUP(N258,'Dados Norma'!$J$4:$N$16,4,0)*P258*1000,
IF(AND(SUM($P$253:$P$261)&gt;5,G258&lt;&gt;"Trifásico",L258="CV"),VLOOKUP(N258,'Dados Norma'!$I$4:$N$16,6,0)*P258*1000,
IF(AND(SUM($P$253:$P$261)&gt;5,G258&lt;&gt;"Trifásico",L258="KW"),VLOOKUP(N258,'Dados Norma'!$J$4:$N$16,5,0)*P258*1000,
IF(AND(SUM($P$253:$P$261)=1,G258="Trifásico",L258="CV"),VLOOKUP(N258,'Dados Norma'!$Q$4:$V$25,3,0)*P258*1000,
IF(AND(SUM($P$253:$P$261)=1,G258="Trifásico",L258="KW"),VLOOKUP(N258,'Dados Norma'!$R$4:$V$25,2,0)*P258*1000,
IF(AND(SUM($P$253:$P$261)=2,G258="Trifásico",L258="CV"),VLOOKUP(N258,'Dados Norma'!$Q$4:$V$25,4,0)*P258*1000,
IF(AND(SUM($P$253:$P$261)=2,G258="Trifásico",L258="KW"),VLOOKUP(N258,'Dados Norma'!$R$4:$V$25,3,0)*P258*1000,
IF(AND(SUM($P$253:$P$261)=3,G258="Trifásico",L258="CV"),VLOOKUP(N258,'Dados Norma'!$Q$4:$V$25,5,0)*P258*1000,
IF(AND(SUM($P$253:$P$261)=3,G258="Trifásico",L258="KW"),VLOOKUP(N258,'Dados Norma'!$R$4:$V$25,4,0)*P258*1000,
IF(AND(SUM($P$253:$P$261)=4,G258="Trifásico",L258="CV"),VLOOKUP(N258,'Dados Norma'!$Q$4:$V$25,5,0)*P258*1000,
IF(AND(SUM($P$253:$P$261)=4,G258="Trifásico",L258="KW"),VLOOKUP(N258,'Dados Norma'!$R$4:$V$25,4,0)*P258*1000,
IF(AND(SUM($P$253:$P$261)=5,G258="Trifásico",L258="CV"),VLOOKUP(N258,'Dados Norma'!$Q$4:$V$25,5,0)*P258*1000,
IF(AND(SUM($P$253:$P$261)=5,G258="Trifásico",L258="KW"),VLOOKUP(N258,'Dados Norma'!$R$4:$V$25,4,0)*P258*1000,
IF(AND(SUM($P$253:$P$261)&gt;5,G258="Trifásico",L258="CV"),VLOOKUP(N258,'Dados Norma'!$Q$4:$V$25,6,0)*P258*1000,
IF(AND(SUM($P$253:$P$261)&gt;5,G258="Trifásico",L258="KW"),VLOOKUP(N258,'Dados Norma'!$R$4:$V$25,5,0)*P258*1000,
)))))))))))))))))))))))),0)</f>
        <v>0</v>
      </c>
      <c r="R258" s="387">
        <f t="shared" si="2"/>
        <v>0</v>
      </c>
    </row>
    <row r="259" spans="2:22" ht="20.100000000000001" customHeight="1">
      <c r="C259" s="775"/>
      <c r="D259" s="776"/>
      <c r="E259" s="776"/>
      <c r="F259" s="777"/>
      <c r="G259" s="765"/>
      <c r="H259" s="778"/>
      <c r="I259" s="778"/>
      <c r="J259" s="778"/>
      <c r="K259" s="766"/>
      <c r="L259" s="765"/>
      <c r="M259" s="766"/>
      <c r="N259" s="365"/>
      <c r="O259" s="382" t="b">
        <f>IF(L259="KW",N259*1000,
IF(AND(L259="CV",G259&lt;&gt;"Trifásico"),VLOOKUP(N259,'Dados Norma'!$I$4:$N$16,2,0)*1000,
IF(AND(L259="CV",G259="Trifásico"),VLOOKUP(N259,'Dados Norma'!$Q$4:$V$25,2,0)*1000)))</f>
        <v>0</v>
      </c>
      <c r="P259" s="386"/>
      <c r="Q259" s="383">
        <f xml:space="preserve">
IF(AND(G259&lt;&gt;0,N259&lt;&gt;0,L259&lt;&gt;0,P259&lt;&gt;0),
IF(AND(SUM($P$253:$P$261)=1,G259&lt;&gt;"Trifásico",L259="CV"),VLOOKUP(N259,'Dados Norma'!$I$4:$N$16,3,0)*P259*1000,
IF(AND(SUM($P$253:$P$261)=1,G259&lt;&gt;"Trifásico",L259="KW"),VLOOKUP(N259,'Dados Norma'!$J$4:$N$16,2,0)*P259*1000,
IF(AND(SUM($P$253:$P$261)=2,G259&lt;&gt;"Trifásico",L259="CV"),VLOOKUP(N259,'Dados Norma'!$I$4:$N$16,4,0)*P259*1000,
IF(AND(SUM($P$253:$P$261)=2,G259&lt;&gt;"Trifásico",L259="KW"),VLOOKUP(N259,'Dados Norma'!$J$4:$N$16,3,0)*P259*1000,
IF(AND(SUM($P$253:$P$261)=3,G259&lt;&gt;"Trifásico",L259="CV"),VLOOKUP(N259,'Dados Norma'!$I$4:$N$16,5,0)*P259*1000,
IF(AND(SUM($P$253:$P$261)=3,G259&lt;&gt;"Trifásico",L259="KW"),VLOOKUP(N259,'Dados Norma'!$J$4:$N$16,4,0)*P259*1000,
IF(AND(SUM($P$253:$P$261)=4,G259&lt;&gt;"Trifásico",L259="CV"),VLOOKUP(N259,'Dados Norma'!$I$4:$N$16,5,0)*P259*1000,
IF(AND(SUM($P$253:$P$261)=4,G259&lt;&gt;"Trifásico",L259="KW"),VLOOKUP(N259,'Dados Norma'!$J$4:$N$16,4,0)*P259*1000,
IF(AND(SUM($P$253:$P$261)=5,G259&lt;&gt;"Trifásico",L259="CV"),VLOOKUP(N259,'Dados Norma'!$I$4:$N$16,5,0)*P259*1000,
IF(AND(SUM($P$253:$P$261)=5,G259&lt;&gt;"Trifásico",L259="KW"),VLOOKUP(N259,'Dados Norma'!$J$4:$N$16,4,0)*P259*1000,
IF(AND(SUM($P$253:$P$261)&gt;5,G259&lt;&gt;"Trifásico",L259="CV"),VLOOKUP(N259,'Dados Norma'!$I$4:$N$16,6,0)*P259*1000,
IF(AND(SUM($P$253:$P$261)&gt;5,G259&lt;&gt;"Trifásico",L259="KW"),VLOOKUP(N259,'Dados Norma'!$J$4:$N$16,5,0)*P259*1000,
IF(AND(SUM($P$253:$P$261)=1,G259="Trifásico",L259="CV"),VLOOKUP(N259,'Dados Norma'!$Q$4:$V$25,3,0)*P259*1000,
IF(AND(SUM($P$253:$P$261)=1,G259="Trifásico",L259="KW"),VLOOKUP(N259,'Dados Norma'!$R$4:$V$25,2,0)*P259*1000,
IF(AND(SUM($P$253:$P$261)=2,G259="Trifásico",L259="CV"),VLOOKUP(N259,'Dados Norma'!$Q$4:$V$25,4,0)*P259*1000,
IF(AND(SUM($P$253:$P$261)=2,G259="Trifásico",L259="KW"),VLOOKUP(N259,'Dados Norma'!$R$4:$V$25,3,0)*P259*1000,
IF(AND(SUM($P$253:$P$261)=3,G259="Trifásico",L259="CV"),VLOOKUP(N259,'Dados Norma'!$Q$4:$V$25,5,0)*P259*1000,
IF(AND(SUM($P$253:$P$261)=3,G259="Trifásico",L259="KW"),VLOOKUP(N259,'Dados Norma'!$R$4:$V$25,4,0)*P259*1000,
IF(AND(SUM($P$253:$P$261)=4,G259="Trifásico",L259="CV"),VLOOKUP(N259,'Dados Norma'!$Q$4:$V$25,5,0)*P259*1000,
IF(AND(SUM($P$253:$P$261)=4,G259="Trifásico",L259="KW"),VLOOKUP(N259,'Dados Norma'!$R$4:$V$25,4,0)*P259*1000,
IF(AND(SUM($P$253:$P$261)=5,G259="Trifásico",L259="CV"),VLOOKUP(N259,'Dados Norma'!$Q$4:$V$25,5,0)*P259*1000,
IF(AND(SUM($P$253:$P$261)=5,G259="Trifásico",L259="KW"),VLOOKUP(N259,'Dados Norma'!$R$4:$V$25,4,0)*P259*1000,
IF(AND(SUM($P$253:$P$261)&gt;5,G259="Trifásico",L259="CV"),VLOOKUP(N259,'Dados Norma'!$Q$4:$V$25,6,0)*P259*1000,
IF(AND(SUM($P$253:$P$261)&gt;5,G259="Trifásico",L259="KW"),VLOOKUP(N259,'Dados Norma'!$R$4:$V$25,5,0)*P259*1000,
)))))))))))))))))))))))),0)</f>
        <v>0</v>
      </c>
      <c r="R259" s="387">
        <f t="shared" si="2"/>
        <v>0</v>
      </c>
    </row>
    <row r="260" spans="2:22" ht="20.100000000000001" customHeight="1">
      <c r="C260" s="775"/>
      <c r="D260" s="776"/>
      <c r="E260" s="776"/>
      <c r="F260" s="777"/>
      <c r="G260" s="765"/>
      <c r="H260" s="778"/>
      <c r="I260" s="778"/>
      <c r="J260" s="778"/>
      <c r="K260" s="766"/>
      <c r="L260" s="765"/>
      <c r="M260" s="766"/>
      <c r="N260" s="365"/>
      <c r="O260" s="382" t="b">
        <f>IF(L260="KW",N260*1000,
IF(AND(L260="CV",G260&lt;&gt;"Trifásico"),VLOOKUP(N260,'Dados Norma'!$I$4:$N$16,2,0)*1000,
IF(AND(L260="CV",G260="Trifásico"),VLOOKUP(N260,'Dados Norma'!$Q$4:$V$25,2,0)*1000)))</f>
        <v>0</v>
      </c>
      <c r="P260" s="386"/>
      <c r="Q260" s="383">
        <f xml:space="preserve">
IF(AND(G260&lt;&gt;0,N260&lt;&gt;0,L260&lt;&gt;0,P260&lt;&gt;0),
IF(AND(SUM($P$253:$P$261)=1,G260&lt;&gt;"Trifásico",L260="CV"),VLOOKUP(N260,'Dados Norma'!$I$4:$N$16,3,0)*P260*1000,
IF(AND(SUM($P$253:$P$261)=1,G260&lt;&gt;"Trifásico",L260="KW"),VLOOKUP(N260,'Dados Norma'!$J$4:$N$16,2,0)*P260*1000,
IF(AND(SUM($P$253:$P$261)=2,G260&lt;&gt;"Trifásico",L260="CV"),VLOOKUP(N260,'Dados Norma'!$I$4:$N$16,4,0)*P260*1000,
IF(AND(SUM($P$253:$P$261)=2,G260&lt;&gt;"Trifásico",L260="KW"),VLOOKUP(N260,'Dados Norma'!$J$4:$N$16,3,0)*P260*1000,
IF(AND(SUM($P$253:$P$261)=3,G260&lt;&gt;"Trifásico",L260="CV"),VLOOKUP(N260,'Dados Norma'!$I$4:$N$16,5,0)*P260*1000,
IF(AND(SUM($P$253:$P$261)=3,G260&lt;&gt;"Trifásico",L260="KW"),VLOOKUP(N260,'Dados Norma'!$J$4:$N$16,4,0)*P260*1000,
IF(AND(SUM($P$253:$P$261)=4,G260&lt;&gt;"Trifásico",L260="CV"),VLOOKUP(N260,'Dados Norma'!$I$4:$N$16,5,0)*P260*1000,
IF(AND(SUM($P$253:$P$261)=4,G260&lt;&gt;"Trifásico",L260="KW"),VLOOKUP(N260,'Dados Norma'!$J$4:$N$16,4,0)*P260*1000,
IF(AND(SUM($P$253:$P$261)=5,G260&lt;&gt;"Trifásico",L260="CV"),VLOOKUP(N260,'Dados Norma'!$I$4:$N$16,5,0)*P260*1000,
IF(AND(SUM($P$253:$P$261)=5,G260&lt;&gt;"Trifásico",L260="KW"),VLOOKUP(N260,'Dados Norma'!$J$4:$N$16,4,0)*P260*1000,
IF(AND(SUM($P$253:$P$261)&gt;5,G260&lt;&gt;"Trifásico",L260="CV"),VLOOKUP(N260,'Dados Norma'!$I$4:$N$16,6,0)*P260*1000,
IF(AND(SUM($P$253:$P$261)&gt;5,G260&lt;&gt;"Trifásico",L260="KW"),VLOOKUP(N260,'Dados Norma'!$J$4:$N$16,5,0)*P260*1000,
IF(AND(SUM($P$253:$P$261)=1,G260="Trifásico",L260="CV"),VLOOKUP(N260,'Dados Norma'!$Q$4:$V$25,3,0)*P260*1000,
IF(AND(SUM($P$253:$P$261)=1,G260="Trifásico",L260="KW"),VLOOKUP(N260,'Dados Norma'!$R$4:$V$25,2,0)*P260*1000,
IF(AND(SUM($P$253:$P$261)=2,G260="Trifásico",L260="CV"),VLOOKUP(N260,'Dados Norma'!$Q$4:$V$25,4,0)*P260*1000,
IF(AND(SUM($P$253:$P$261)=2,G260="Trifásico",L260="KW"),VLOOKUP(N260,'Dados Norma'!$R$4:$V$25,3,0)*P260*1000,
IF(AND(SUM($P$253:$P$261)=3,G260="Trifásico",L260="CV"),VLOOKUP(N260,'Dados Norma'!$Q$4:$V$25,5,0)*P260*1000,
IF(AND(SUM($P$253:$P$261)=3,G260="Trifásico",L260="KW"),VLOOKUP(N260,'Dados Norma'!$R$4:$V$25,4,0)*P260*1000,
IF(AND(SUM($P$253:$P$261)=4,G260="Trifásico",L260="CV"),VLOOKUP(N260,'Dados Norma'!$Q$4:$V$25,5,0)*P260*1000,
IF(AND(SUM($P$253:$P$261)=4,G260="Trifásico",L260="KW"),VLOOKUP(N260,'Dados Norma'!$R$4:$V$25,4,0)*P260*1000,
IF(AND(SUM($P$253:$P$261)=5,G260="Trifásico",L260="CV"),VLOOKUP(N260,'Dados Norma'!$Q$4:$V$25,5,0)*P260*1000,
IF(AND(SUM($P$253:$P$261)=5,G260="Trifásico",L260="KW"),VLOOKUP(N260,'Dados Norma'!$R$4:$V$25,4,0)*P260*1000,
IF(AND(SUM($P$253:$P$261)&gt;5,G260="Trifásico",L260="CV"),VLOOKUP(N260,'Dados Norma'!$Q$4:$V$25,6,0)*P260*1000,
IF(AND(SUM($P$253:$P$261)&gt;5,G260="Trifásico",L260="KW"),VLOOKUP(N260,'Dados Norma'!$R$4:$V$25,5,0)*P260*1000,
)))))))))))))))))))))))),0)</f>
        <v>0</v>
      </c>
      <c r="R260" s="387">
        <f t="shared" si="2"/>
        <v>0</v>
      </c>
    </row>
    <row r="261" spans="2:22" ht="20.100000000000001" customHeight="1">
      <c r="C261" s="775"/>
      <c r="D261" s="776"/>
      <c r="E261" s="776"/>
      <c r="F261" s="777"/>
      <c r="G261" s="765"/>
      <c r="H261" s="778"/>
      <c r="I261" s="778"/>
      <c r="J261" s="778"/>
      <c r="K261" s="766"/>
      <c r="L261" s="765"/>
      <c r="M261" s="766"/>
      <c r="N261" s="365"/>
      <c r="O261" s="382" t="b">
        <f>IF(L261="KW",N261*1000,
IF(AND(L261="CV",G261&lt;&gt;"Trifásico"),VLOOKUP(N261,'Dados Norma'!$I$4:$N$16,2,0)*1000,
IF(AND(L261="CV",G261="Trifásico"),VLOOKUP(N261,'Dados Norma'!$Q$4:$V$25,2,0)*1000)))</f>
        <v>0</v>
      </c>
      <c r="P261" s="386"/>
      <c r="Q261" s="383">
        <f xml:space="preserve">
IF(AND(G261&lt;&gt;0,N261&lt;&gt;0,L261&lt;&gt;0,P261&lt;&gt;0),
IF(AND(SUM($P$253:$P$261)=1,G261&lt;&gt;"Trifásico",L261="CV"),VLOOKUP(N261,'Dados Norma'!$I$4:$N$16,3,0)*P261*1000,
IF(AND(SUM($P$253:$P$261)=1,G261&lt;&gt;"Trifásico",L261="KW"),VLOOKUP(N261,'Dados Norma'!$J$4:$N$16,2,0)*P261*1000,
IF(AND(SUM($P$253:$P$261)=2,G261&lt;&gt;"Trifásico",L261="CV"),VLOOKUP(N261,'Dados Norma'!$I$4:$N$16,4,0)*P261*1000,
IF(AND(SUM($P$253:$P$261)=2,G261&lt;&gt;"Trifásico",L261="KW"),VLOOKUP(N261,'Dados Norma'!$J$4:$N$16,3,0)*P261*1000,
IF(AND(SUM($P$253:$P$261)=3,G261&lt;&gt;"Trifásico",L261="CV"),VLOOKUP(N261,'Dados Norma'!$I$4:$N$16,5,0)*P261*1000,
IF(AND(SUM($P$253:$P$261)=3,G261&lt;&gt;"Trifásico",L261="KW"),VLOOKUP(N261,'Dados Norma'!$J$4:$N$16,4,0)*P261*1000,
IF(AND(SUM($P$253:$P$261)=4,G261&lt;&gt;"Trifásico",L261="CV"),VLOOKUP(N261,'Dados Norma'!$I$4:$N$16,5,0)*P261*1000,
IF(AND(SUM($P$253:$P$261)=4,G261&lt;&gt;"Trifásico",L261="KW"),VLOOKUP(N261,'Dados Norma'!$J$4:$N$16,4,0)*P261*1000,
IF(AND(SUM($P$253:$P$261)=5,G261&lt;&gt;"Trifásico",L261="CV"),VLOOKUP(N261,'Dados Norma'!$I$4:$N$16,5,0)*P261*1000,
IF(AND(SUM($P$253:$P$261)=5,G261&lt;&gt;"Trifásico",L261="KW"),VLOOKUP(N261,'Dados Norma'!$J$4:$N$16,4,0)*P261*1000,
IF(AND(SUM($P$253:$P$261)&gt;5,G261&lt;&gt;"Trifásico",L261="CV"),VLOOKUP(N261,'Dados Norma'!$I$4:$N$16,6,0)*P261*1000,
IF(AND(SUM($P$253:$P$261)&gt;5,G261&lt;&gt;"Trifásico",L261="KW"),VLOOKUP(N261,'Dados Norma'!$J$4:$N$16,5,0)*P261*1000,
IF(AND(SUM($P$253:$P$261)=1,G261="Trifásico",L261="CV"),VLOOKUP(N261,'Dados Norma'!$Q$4:$V$25,3,0)*P261*1000,
IF(AND(SUM($P$253:$P$261)=1,G261="Trifásico",L261="KW"),VLOOKUP(N261,'Dados Norma'!$R$4:$V$25,2,0)*P261*1000,
IF(AND(SUM($P$253:$P$261)=2,G261="Trifásico",L261="CV"),VLOOKUP(N261,'Dados Norma'!$Q$4:$V$25,4,0)*P261*1000,
IF(AND(SUM($P$253:$P$261)=2,G261="Trifásico",L261="KW"),VLOOKUP(N261,'Dados Norma'!$R$4:$V$25,3,0)*P261*1000,
IF(AND(SUM($P$253:$P$261)=3,G261="Trifásico",L261="CV"),VLOOKUP(N261,'Dados Norma'!$Q$4:$V$25,5,0)*P261*1000,
IF(AND(SUM($P$253:$P$261)=3,G261="Trifásico",L261="KW"),VLOOKUP(N261,'Dados Norma'!$R$4:$V$25,4,0)*P261*1000,
IF(AND(SUM($P$253:$P$261)=4,G261="Trifásico",L261="CV"),VLOOKUP(N261,'Dados Norma'!$Q$4:$V$25,5,0)*P261*1000,
IF(AND(SUM($P$253:$P$261)=4,G261="Trifásico",L261="KW"),VLOOKUP(N261,'Dados Norma'!$R$4:$V$25,4,0)*P261*1000,
IF(AND(SUM($P$253:$P$261)=5,G261="Trifásico",L261="CV"),VLOOKUP(N261,'Dados Norma'!$Q$4:$V$25,5,0)*P261*1000,
IF(AND(SUM($P$253:$P$261)=5,G261="Trifásico",L261="KW"),VLOOKUP(N261,'Dados Norma'!$R$4:$V$25,4,0)*P261*1000,
IF(AND(SUM($P$253:$P$261)&gt;5,G261="Trifásico",L261="CV"),VLOOKUP(N261,'Dados Norma'!$Q$4:$V$25,6,0)*P261*1000,
IF(AND(SUM($P$253:$P$261)&gt;5,G261="Trifásico",L261="KW"),VLOOKUP(N261,'Dados Norma'!$R$4:$V$25,5,0)*P261*1000,
)))))))))))))))))))))))),0)</f>
        <v>0</v>
      </c>
      <c r="R261" s="387">
        <f t="shared" si="2"/>
        <v>0</v>
      </c>
    </row>
    <row r="262" spans="2:22" ht="20.100000000000001" customHeight="1">
      <c r="C262" s="759" t="s">
        <v>124</v>
      </c>
      <c r="D262" s="949"/>
      <c r="E262" s="949"/>
      <c r="F262" s="761"/>
      <c r="G262" s="765" t="s">
        <v>37</v>
      </c>
      <c r="H262" s="766"/>
      <c r="I262" s="759" t="s">
        <v>125</v>
      </c>
      <c r="J262" s="760"/>
      <c r="K262" s="761"/>
      <c r="L262" s="1015"/>
      <c r="M262" s="1016"/>
      <c r="N262" s="1016"/>
      <c r="O262" s="1016"/>
      <c r="P262" s="1016"/>
      <c r="Q262" s="1016"/>
      <c r="R262" s="1017"/>
    </row>
    <row r="263" spans="2:22" ht="18" customHeight="1">
      <c r="C263" s="1020" t="s">
        <v>126</v>
      </c>
      <c r="D263" s="1021"/>
      <c r="E263" s="1021"/>
      <c r="F263" s="1022"/>
      <c r="G263" s="496"/>
      <c r="H263" s="498"/>
      <c r="I263" s="498"/>
      <c r="J263" s="498"/>
      <c r="K263" s="498"/>
      <c r="L263" s="498"/>
      <c r="M263" s="498"/>
      <c r="N263" s="498"/>
      <c r="O263" s="498"/>
      <c r="P263" s="498"/>
      <c r="Q263" s="1018">
        <f>IF(L250="Não",0,SUM(R253:R261))</f>
        <v>0</v>
      </c>
      <c r="R263" s="1019"/>
    </row>
    <row r="264" spans="2:22" ht="6.95" customHeight="1">
      <c r="C264" s="313"/>
      <c r="D264" s="313"/>
      <c r="E264" s="400"/>
      <c r="F264" s="313"/>
      <c r="G264" s="313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</row>
    <row r="265" spans="2:22" ht="20.100000000000001" customHeight="1">
      <c r="C265" s="959" t="s">
        <v>2451</v>
      </c>
      <c r="D265" s="960"/>
      <c r="E265" s="960"/>
      <c r="F265" s="961"/>
      <c r="G265" s="499"/>
      <c r="H265" s="500"/>
      <c r="I265" s="501"/>
      <c r="J265" s="502"/>
      <c r="K265" s="502"/>
      <c r="L265" s="502"/>
      <c r="M265" s="502"/>
      <c r="N265" s="502"/>
      <c r="O265" s="502"/>
      <c r="P265" s="502"/>
      <c r="Q265" s="968">
        <f>H248+P248+Q263</f>
        <v>0</v>
      </c>
      <c r="R265" s="969"/>
    </row>
    <row r="266" spans="2:22" ht="6.95" customHeight="1">
      <c r="C266" s="313"/>
      <c r="D266" s="313"/>
      <c r="E266" s="400"/>
      <c r="F266" s="313"/>
      <c r="G266" s="313"/>
      <c r="H266" s="309"/>
      <c r="I266" s="309"/>
      <c r="J266" s="309"/>
      <c r="K266" s="309"/>
      <c r="L266" s="309"/>
      <c r="M266" s="309"/>
      <c r="N266" s="309"/>
      <c r="O266" s="309"/>
      <c r="P266" s="309"/>
      <c r="Q266" s="309"/>
      <c r="R266" s="309"/>
    </row>
    <row r="267" spans="2:22" ht="22.5" customHeight="1">
      <c r="B267" s="172"/>
      <c r="C267" s="970" t="s">
        <v>652</v>
      </c>
      <c r="D267" s="970"/>
      <c r="E267" s="970"/>
      <c r="F267" s="970"/>
      <c r="G267" s="971">
        <f>'SIMULADOR DE CARGA'!P167</f>
        <v>0</v>
      </c>
      <c r="H267" s="971"/>
      <c r="I267" s="971"/>
      <c r="J267" s="971"/>
      <c r="K267" s="971"/>
      <c r="L267" s="971"/>
      <c r="M267" s="971"/>
      <c r="N267" s="971"/>
      <c r="O267" s="971"/>
      <c r="P267" s="971"/>
      <c r="Q267" s="971"/>
      <c r="R267" s="972"/>
    </row>
    <row r="268" spans="2:22" ht="6.95" customHeight="1">
      <c r="C268" s="393"/>
      <c r="D268" s="393"/>
      <c r="E268" s="393"/>
      <c r="F268" s="393"/>
      <c r="G268" s="393"/>
      <c r="H268" s="393"/>
      <c r="I268" s="393"/>
      <c r="J268" s="393"/>
      <c r="K268" s="393"/>
      <c r="L268" s="393"/>
      <c r="M268" s="393"/>
      <c r="N268" s="393"/>
      <c r="O268" s="393"/>
      <c r="P268" s="393"/>
      <c r="Q268" s="393"/>
      <c r="R268" s="393"/>
    </row>
    <row r="269" spans="2:22" ht="26.25" customHeight="1">
      <c r="C269" s="962" t="str">
        <f>IF(AND($G$49="RURAL",G267&gt;50),"Cargas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269" s="963"/>
      <c r="E269" s="963"/>
      <c r="F269" s="963"/>
      <c r="G269" s="963"/>
      <c r="H269" s="963"/>
      <c r="I269" s="963"/>
      <c r="J269" s="963"/>
      <c r="K269" s="963"/>
      <c r="L269" s="963"/>
      <c r="M269" s="963"/>
      <c r="N269" s="963"/>
      <c r="O269" s="963"/>
      <c r="P269" s="963"/>
      <c r="Q269" s="963"/>
      <c r="R269" s="964"/>
      <c r="S269" s="151"/>
    </row>
    <row r="270" spans="2:22" ht="19.5" customHeight="1">
      <c r="C270" s="759" t="s">
        <v>127</v>
      </c>
      <c r="D270" s="760"/>
      <c r="E270" s="761"/>
      <c r="F270" s="965" t="str">
        <f xml:space="preserve">
IF('SIMULADOR DE CARGA'!$P$167=0,"",
IF(AND($G$49="URBANO",'SIMULADOR DE CARGA'!$AV$62=0,'SIMULADOR DE CARGA'!$BK$62=0,'SIMULADOR DE CARGA'!$P$167&gt;0,'SIMULADOR DE CARGA'!$P$167&lt;=8),VLOOKUP(3,'Dados Norma'!$BK$3:$BP$24,4,0),
IF(AND($G$49="RURAL",'SIMULADOR DE CARGA'!$AV$62=0,'SIMULADOR DE CARGA'!$BK$62=0,'SIMULADOR DE CARGA'!$P$167&gt;0,'SIMULADOR DE CARGA'!$P$167&lt;=7.6),VLOOKUP(3,'Dados Norma'!$BR$3:$BV$12,4,0),
IF(AND($G$49="URBANO",'SIMULADOR DE CARGA'!$AV$62&gt;0,'SIMULADOR DE CARGA'!$BK$62&gt;0,'SIMULADOR DE CARGA'!$P$167&gt;0,'SIMULADOR DE CARGA'!$P$167&lt;=8),"",
IF(AND($G$49="RURAL",'SIMULADOR DE CARGA'!$AV$62&gt;0,'SIMULADOR DE CARGA'!$BK$62&gt;0,'SIMULADOR DE CARGA'!$P$167&gt;0,'SIMULADOR DE CARGA'!$P$167&lt;=7.6),"",
IF(AND($G$49="URBANO",'SIMULADOR DE CARGA'!$P$167&gt;8),"",
IF(AND($G$49="RURAL",'SIMULADOR DE CARGA'!$P$167&gt;7.6),"","")
))))))</f>
        <v/>
      </c>
      <c r="G270" s="966"/>
      <c r="H270" s="967"/>
      <c r="I270" s="389" t="s">
        <v>130</v>
      </c>
      <c r="J270" s="965" t="str">
        <f xml:space="preserve">
IF('SIMULADOR DE CARGA'!$P$167=0,"",
IF(AND(G49="URBANO",'SIMULADOR DE CARGA'!$BK$62=0,'SIMULADOR DE CARGA'!$AV$62&gt;0,'SIMULADOR DE CARGA'!$P$167&gt;0,'SIMULADOR DE CARGA'!$P$167&lt;=8),'Dados Norma'!BO5,
IF(AND(G49="RURAL",'SIMULADOR DE CARGA'!$BK$62=0,'SIMULADOR DE CARGA'!$AV$62&gt;0,'SIMULADOR DE CARGA'!$P$167&gt;0,'SIMULADOR DE CARGA'!$P$167&lt;=7.6),'Dados Norma'!BV5,
IF(AND(G49="URBANO",'SIMULADOR DE CARGA'!$BK$62=0,'SIMULADOR DE CARGA'!$P$167&gt;8,'SIMULADOR DE CARGA'!$P$167&lt;=16),'Dados Norma'!BO8,
IF(AND(G49="RURAL",'SIMULADOR DE CARGA'!$BK$62=0,'SIMULADOR DE CARGA'!$P$167&gt;7.6,'SIMULADOR DE CARGA'!$P$167&lt;=19.2),'Dados Norma'!BV8,
IF(AND(G49="URBANO",'SIMULADOR DE CARGA'!$BK$62=0,'SIMULADOR DE CARGA'!$AV$62&gt;0,'SIMULADOR DE CARGA'!$P$167&gt;16),"",
IF(AND(G49="RURAL",'SIMULADOR DE CARGA'!$BK$62=0,'SIMULADOR DE CARGA'!$P$167&gt;19.2,'SIMULADOR DE CARGA'!$P$167&lt;=24),'Dados Norma'!BV9,
IF(AND(G49="RURAL",'SIMULADOR DE CARGA'!$BK$62=0,'SIMULADOR DE CARGA'!$P$167&gt;24,'SIMULADOR DE CARGA'!$P$167&lt;=30),'Dados Norma'!BV10,
IF(AND(G49="RURAL",'SIMULADOR DE CARGA'!$BK$62=0,'SIMULADOR DE CARGA'!$P$167&gt;30,'SIMULADOR DE CARGA'!$P$167&lt;=36),'Dados Norma'!BV11,
IF(AND(G49="RURAL",'SIMULADOR DE CARGA'!$BK$62=0,'SIMULADOR DE CARGA'!$P$167&gt;36,'SIMULADOR DE CARGA'!$P$167&lt;=50),'Dados Norma'!BV12,""))))))))))</f>
        <v/>
      </c>
      <c r="K270" s="966"/>
      <c r="L270" s="967"/>
      <c r="M270" s="390" t="s">
        <v>130</v>
      </c>
      <c r="N270" s="965" t="str">
        <f xml:space="preserve">
IF('SIMULADOR DE CARGA'!$P$167=0,"",
IF(AND(G49="URBANO",'SIMULADOR DE CARGA'!$BK$62&gt;0,'SIMULADOR DE CARGA'!$P$167&gt;0,'SIMULADOR DE CARGA'!$P$167&lt;=8),'Dados Norma'!BP5,
IF(AND(G49="RURAL",'SIMULADOR DE CARGA'!$BK$62&gt;0,'SIMULADOR DE CARGA'!$P$167&gt;0,'SIMULADOR DE CARGA'!$P$167&lt;=7.6),'Dados Norma'!BW5,
IF(AND(G49="URBANO",'SIMULADOR DE CARGA'!$BK$62&gt;0,'SIMULADOR DE CARGA'!$P$167&gt;8,'SIMULADOR DE CARGA'!$P$167&lt;=16),'Dados Norma'!BP8,
IF(AND(G49="RURAL",'SIMULADOR DE CARGA'!$BK$62&gt;0,'SIMULADOR DE CARGA'!$P$167&gt;7.6,'SIMULADOR DE CARGA'!$P$167&lt;=24),'Dados Norma'!BW9,
IF(AND(G49="URBANO",'SIMULADOR DE CARGA'!$P$167&gt;16,'SIMULADOR DE CARGA'!$P$167&lt;=24),'Dados Norma'!BP9,
IF(AND(G49="RURAL",'SIMULADOR DE CARGA'!$BK$62&gt;0,'SIMULADOR DE CARGA'!$P$167&gt;24,'SIMULADOR DE CARGA'!$P$167&lt;=30),'Dados Norma'!BW10,
IF(AND(G49="URBANO",'SIMULADOR DE CARGA'!$P$167&gt;24,'SIMULADOR DE CARGA'!$P$167&lt;=30.5),'Dados Norma'!BP10,
IF(AND(G49="RURAL",'SIMULADOR DE CARGA'!$BK$62&gt;0,'SIMULADOR DE CARGA'!$P$167&gt;30,'SIMULADOR DE CARGA'!$P$167&lt;=36),'Dados Norma'!BW11,
IF(AND(G49="URBANO",'SIMULADOR DE CARGA'!$P$167&gt;30.5,'SIMULADOR DE CARGA'!$P$167&lt;=38.1),'Dados Norma'!BP11,
IF(AND(G49="RURAL",'SIMULADOR DE CARGA'!$BK$62&gt;0,'SIMULADOR DE CARGA'!$P$167&gt;36,'SIMULADOR DE CARGA'!$P$167&lt;=50),'Dados Norma'!BW12,
IF(AND(G49="URBANO",'SIMULADOR DE CARGA'!$P$167&gt;38.1,'SIMULADOR DE CARGA'!$P$167&lt;=47.6),'Dados Norma'!BP12,
IF(AND(G49="RURAL",'SIMULADOR DE CARGA'!$BK$62&gt;0,'SIMULADOR DE CARGA'!$P$167&gt;50),"",
IF(AND(G49="URBANO",'SIMULADOR DE CARGA'!$P$167&gt;47.6,'SIMULADOR DE CARGA'!$P$167&lt;=57.1),'Dados Norma'!BP13,
IF(AND(G49="URBANO",'SIMULADOR DE CARGA'!$P$167&gt;57.1,'SIMULADOR DE CARGA'!$P$167&lt;=66.7),'Dados Norma'!BP14,
IF(AND(G49="URBANO",'SIMULADOR DE CARGA'!$P$167&gt;66.7,'SIMULADOR DE CARGA'!$P$167&lt;=75),'Dados Norma'!BP15,
IF(AND(G49="URBANO",'SIMULADOR DE CARGA'!$P$167&gt;75,'SIMULADOR DE CARGA'!$P$167&lt;=86),'Dados Norma'!BP16,
IF(AND(G49="URBANO",'SIMULADOR DE CARGA'!$P$167&gt;86,'SIMULADOR DE CARGA'!$P$167&lt;=95),'Dados Norma'!BP17,
IF(AND(G49="URBANO",'SIMULADOR DE CARGA'!$P$167&gt;95,'SIMULADOR DE CARGA'!$P$167&lt;=114),'Dados Norma'!BP18,
IF(AND(G49="URBANO",'SIMULADOR DE CARGA'!$P$167&gt;114,'SIMULADOR DE CARGA'!$P$167&lt;=152),'Dados Norma'!BP19,
IF(AND(G49="URBANO",'SIMULADOR DE CARGA'!$P$167&gt;114,'SIMULADOR DE CARGA'!$P$167&lt;=152),'Dados Norma'!BP19,
IF(AND(G49="URBANO",'SIMULADOR DE CARGA'!$P$167&gt;152,'SIMULADOR DE CARGA'!$P$167&lt;=171),'Dados Norma'!BP20,
IF(AND(G49="URBANO",'SIMULADOR DE CARGA'!$P$167&gt;171,'SIMULADOR DE CARGA'!$P$167&lt;=188),'Dados Norma'!BP21,
IF(AND(G49="URBANO",'SIMULADOR DE CARGA'!$P$167&gt;188,'SIMULADOR DE CARGA'!$P$167&lt;=228),'Dados Norma'!BP22,
IF(AND(G49="URBANO",'SIMULADOR DE CARGA'!$P$167&gt;228,'SIMULADOR DE CARGA'!$P$167&lt;=266),'Dados Norma'!BP23,
IF(AND(G49="URBANO",'SIMULADOR DE CARGA'!$P$167&gt;266,'SIMULADOR DE CARGA'!$P$167&lt;=304),'Dados Norma'!BP24,
IF('SIMULADOR DE CARGA'!$P$167&gt;304,"NÃO EXISTENTE","")
))))))))))))))))))))))))))</f>
        <v/>
      </c>
      <c r="O270" s="966"/>
      <c r="P270" s="966"/>
      <c r="Q270" s="966"/>
      <c r="R270" s="373"/>
      <c r="S270" s="151"/>
    </row>
    <row r="271" spans="2:22" ht="7.5" customHeight="1">
      <c r="C271" s="405"/>
      <c r="D271" s="405"/>
      <c r="F271" s="405"/>
      <c r="G271" s="405"/>
      <c r="H271" s="405"/>
      <c r="I271" s="405"/>
      <c r="J271" s="405"/>
      <c r="K271" s="405"/>
      <c r="L271" s="405"/>
      <c r="M271" s="405"/>
      <c r="N271" s="405"/>
      <c r="O271" s="405"/>
      <c r="P271" s="405"/>
      <c r="Q271" s="405"/>
      <c r="R271" s="405"/>
      <c r="S271" s="151"/>
    </row>
    <row r="272" spans="2:22" ht="22.5" customHeight="1">
      <c r="C272" s="1007" t="s">
        <v>133</v>
      </c>
      <c r="D272" s="1008"/>
      <c r="E272" s="1008"/>
      <c r="F272" s="1008"/>
      <c r="G272" s="1008"/>
      <c r="H272" s="1008"/>
      <c r="I272" s="1008"/>
      <c r="J272" s="1008"/>
      <c r="K272" s="1008"/>
      <c r="L272" s="1008"/>
      <c r="M272" s="1008"/>
      <c r="N272" s="1008"/>
      <c r="O272" s="1008"/>
      <c r="P272" s="1008"/>
      <c r="Q272" s="1008"/>
      <c r="R272" s="1009"/>
      <c r="T272" s="291"/>
      <c r="U272" s="291"/>
      <c r="V272" s="291"/>
    </row>
    <row r="273" spans="3:18" ht="24" customHeight="1">
      <c r="C273" s="893" t="s">
        <v>134</v>
      </c>
      <c r="D273" s="894"/>
      <c r="E273" s="980"/>
      <c r="F273" s="946"/>
      <c r="G273" s="947"/>
      <c r="H273" s="948"/>
      <c r="I273" s="990" t="s">
        <v>840</v>
      </c>
      <c r="J273" s="991"/>
      <c r="K273" s="991"/>
      <c r="L273" s="991"/>
      <c r="M273" s="992"/>
      <c r="N273" s="767"/>
      <c r="O273" s="768"/>
      <c r="P273" s="769"/>
      <c r="Q273" s="978"/>
      <c r="R273" s="979"/>
    </row>
    <row r="274" spans="3:18" ht="20.100000000000001" customHeight="1">
      <c r="C274" s="925" t="s">
        <v>135</v>
      </c>
      <c r="D274" s="926"/>
      <c r="E274" s="926"/>
      <c r="F274" s="926"/>
      <c r="G274" s="926"/>
      <c r="H274" s="926"/>
      <c r="I274" s="926"/>
      <c r="J274" s="926"/>
      <c r="K274" s="926"/>
      <c r="L274" s="926"/>
      <c r="M274" s="926"/>
      <c r="N274" s="926"/>
      <c r="O274" s="926"/>
      <c r="P274" s="926"/>
      <c r="Q274" s="926"/>
      <c r="R274" s="927"/>
    </row>
    <row r="275" spans="3:18" ht="20.100000000000001" customHeight="1">
      <c r="C275" s="759" t="s">
        <v>136</v>
      </c>
      <c r="D275" s="949"/>
      <c r="E275" s="761"/>
      <c r="F275" s="1025" t="str">
        <f xml:space="preserve">
IF(AND(N270&lt;&gt;"",J270="",F270=""),N270,
IF(AND(N270="",J270&lt;&gt;"",F270=""),J270,
IF(AND(N270="",J270="",F270&lt;&gt;""),F270,
IF(AND(N270="",J270="",F270=""),"",
))))</f>
        <v/>
      </c>
      <c r="G275" s="1026"/>
      <c r="H275" s="1027"/>
      <c r="I275" s="368"/>
      <c r="J275" s="345" t="s">
        <v>137</v>
      </c>
      <c r="K275" s="348"/>
      <c r="L275" s="403"/>
      <c r="M275" s="360"/>
      <c r="N275" s="993" t="s">
        <v>886</v>
      </c>
      <c r="O275" s="994"/>
      <c r="P275" s="403"/>
      <c r="Q275" s="978"/>
      <c r="R275" s="979"/>
    </row>
    <row r="276" spans="3:18" ht="26.25" customHeight="1">
      <c r="C276" s="995" t="s">
        <v>841</v>
      </c>
      <c r="D276" s="995"/>
      <c r="E276" s="995"/>
      <c r="F276" s="995"/>
      <c r="G276" s="996"/>
      <c r="H276" s="997"/>
      <c r="I276" s="997"/>
      <c r="J276" s="997"/>
      <c r="K276" s="998"/>
      <c r="L276" s="998"/>
      <c r="M276" s="998"/>
      <c r="N276" s="998"/>
      <c r="O276" s="998"/>
      <c r="P276" s="998"/>
      <c r="Q276" s="998"/>
      <c r="R276" s="998"/>
    </row>
    <row r="277" spans="3:18" ht="24.75" customHeight="1">
      <c r="C277" s="671" t="s">
        <v>140</v>
      </c>
      <c r="D277" s="996"/>
      <c r="E277" s="997"/>
      <c r="F277" s="997"/>
      <c r="G277" s="997"/>
      <c r="H277" s="997"/>
      <c r="I277" s="997"/>
      <c r="J277" s="997"/>
      <c r="K277" s="997"/>
      <c r="L277" s="997"/>
      <c r="M277" s="997"/>
      <c r="N277" s="997"/>
      <c r="O277" s="997"/>
      <c r="P277" s="999"/>
      <c r="Q277" s="1000"/>
      <c r="R277" s="1000"/>
    </row>
    <row r="278" spans="3:18" ht="20.100000000000001" customHeight="1">
      <c r="C278" s="975" t="s">
        <v>141</v>
      </c>
      <c r="D278" s="976"/>
      <c r="E278" s="976"/>
      <c r="F278" s="976"/>
      <c r="G278" s="976"/>
      <c r="H278" s="976"/>
      <c r="I278" s="976"/>
      <c r="J278" s="976"/>
      <c r="K278" s="976"/>
      <c r="L278" s="976"/>
      <c r="M278" s="976"/>
      <c r="N278" s="976"/>
      <c r="O278" s="976"/>
      <c r="P278" s="976"/>
      <c r="Q278" s="976"/>
      <c r="R278" s="977"/>
    </row>
    <row r="279" spans="3:18" ht="20.100000000000001" customHeight="1">
      <c r="C279" s="1001" t="s">
        <v>142</v>
      </c>
      <c r="D279" s="1002"/>
      <c r="E279" s="1003"/>
      <c r="F279" s="700"/>
      <c r="G279" s="981"/>
      <c r="H279" s="982"/>
      <c r="I279" s="983"/>
      <c r="J279" s="407" t="s">
        <v>144</v>
      </c>
      <c r="K279" s="404"/>
      <c r="L279" s="408" t="s">
        <v>2374</v>
      </c>
      <c r="M279" s="751"/>
      <c r="N279" s="752"/>
      <c r="O279" s="409" t="s">
        <v>2373</v>
      </c>
      <c r="P279" s="988"/>
      <c r="Q279" s="989"/>
      <c r="R279" s="411"/>
    </row>
    <row r="280" spans="3:18" ht="20.100000000000001" customHeight="1">
      <c r="C280" s="1004"/>
      <c r="D280" s="1005"/>
      <c r="E280" s="1005"/>
      <c r="F280" s="753"/>
      <c r="G280" s="753"/>
      <c r="H280" s="753"/>
      <c r="I280" s="754"/>
      <c r="J280" s="684" t="s">
        <v>147</v>
      </c>
      <c r="K280" s="684"/>
      <c r="L280" s="661" t="s">
        <v>148</v>
      </c>
      <c r="M280" s="749"/>
      <c r="N280" s="750"/>
      <c r="O280" s="660" t="s">
        <v>146</v>
      </c>
      <c r="P280" s="749"/>
      <c r="Q280" s="750"/>
      <c r="R280" s="685"/>
    </row>
    <row r="281" spans="3:18" ht="21" customHeight="1">
      <c r="C281" s="1046" t="s">
        <v>149</v>
      </c>
      <c r="D281" s="1046"/>
      <c r="E281" s="1046"/>
      <c r="F281" s="696"/>
      <c r="G281" s="1047"/>
      <c r="H281" s="1047"/>
      <c r="I281" s="1047"/>
      <c r="J281" s="1047"/>
      <c r="K281" s="1047"/>
      <c r="L281" s="1047"/>
      <c r="M281" s="1047"/>
      <c r="N281" s="1047"/>
      <c r="O281" s="1047"/>
      <c r="P281" s="1047"/>
      <c r="Q281" s="1047"/>
      <c r="R281" s="1047"/>
    </row>
    <row r="282" spans="3:18" ht="9.75" customHeight="1"/>
    <row r="283" spans="3:18" s="452" customFormat="1" ht="20.100000000000001" customHeight="1">
      <c r="C283" s="742" t="s">
        <v>873</v>
      </c>
      <c r="D283" s="743"/>
      <c r="E283" s="743"/>
      <c r="F283" s="743"/>
      <c r="G283" s="743"/>
      <c r="H283" s="743"/>
      <c r="I283" s="743"/>
      <c r="J283" s="743"/>
      <c r="K283" s="743"/>
      <c r="L283" s="743"/>
      <c r="M283" s="743"/>
      <c r="N283" s="743"/>
      <c r="O283" s="743"/>
      <c r="P283" s="743"/>
      <c r="Q283" s="743"/>
      <c r="R283" s="744"/>
    </row>
    <row r="284" spans="3:18" s="452" customFormat="1" ht="6.75" customHeight="1">
      <c r="C284" s="458"/>
      <c r="D284" s="458"/>
      <c r="E284" s="458"/>
      <c r="F284" s="458"/>
      <c r="G284" s="458"/>
      <c r="H284" s="458"/>
      <c r="I284" s="458"/>
      <c r="J284" s="458"/>
      <c r="K284" s="458"/>
      <c r="L284" s="458"/>
      <c r="M284" s="458"/>
      <c r="N284" s="458"/>
      <c r="O284" s="458"/>
      <c r="P284" s="458"/>
      <c r="Q284" s="458"/>
      <c r="R284" s="458"/>
    </row>
    <row r="285" spans="3:18" ht="113.25" customHeight="1">
      <c r="C285" s="745" t="s">
        <v>823</v>
      </c>
      <c r="D285" s="746"/>
      <c r="E285" s="746"/>
      <c r="F285" s="746"/>
      <c r="G285" s="746"/>
      <c r="H285" s="746"/>
      <c r="I285" s="746"/>
      <c r="J285" s="746"/>
      <c r="K285" s="746"/>
      <c r="L285" s="746"/>
      <c r="M285" s="746"/>
      <c r="N285" s="746"/>
      <c r="O285" s="746"/>
      <c r="P285" s="746"/>
      <c r="Q285" s="746"/>
      <c r="R285" s="746"/>
    </row>
    <row r="286" spans="3:18" ht="20.100000000000001" customHeight="1">
      <c r="C286" s="747" t="s">
        <v>824</v>
      </c>
      <c r="D286" s="748"/>
      <c r="E286" s="748"/>
      <c r="F286" s="748"/>
      <c r="G286" s="748"/>
      <c r="H286" s="748"/>
      <c r="I286" s="748"/>
      <c r="J286" s="748"/>
      <c r="K286" s="748"/>
      <c r="L286" s="748"/>
      <c r="M286" s="748"/>
      <c r="N286" s="748"/>
      <c r="O286" s="748"/>
      <c r="P286" s="748"/>
      <c r="Q286" s="748"/>
      <c r="R286" s="748"/>
    </row>
    <row r="287" spans="3:18" ht="20.100000000000001" customHeight="1">
      <c r="C287" s="747" t="s">
        <v>152</v>
      </c>
      <c r="D287" s="747"/>
      <c r="E287" s="747"/>
      <c r="F287" s="747"/>
      <c r="G287" s="747"/>
      <c r="H287" s="747"/>
      <c r="I287" s="665"/>
      <c r="J287" s="847"/>
      <c r="K287" s="847"/>
      <c r="L287" s="847"/>
      <c r="M287" s="847"/>
      <c r="N287" s="847"/>
      <c r="O287" s="847"/>
      <c r="P287" s="847"/>
      <c r="Q287" s="847"/>
      <c r="R287" s="847"/>
    </row>
    <row r="288" spans="3:18" ht="20.100000000000001" customHeight="1">
      <c r="C288" s="747" t="s">
        <v>153</v>
      </c>
      <c r="D288" s="747"/>
      <c r="E288" s="747"/>
      <c r="F288" s="747"/>
      <c r="G288" s="747"/>
      <c r="H288" s="747"/>
      <c r="I288" s="665"/>
      <c r="J288" s="847"/>
      <c r="K288" s="847"/>
      <c r="L288" s="847"/>
      <c r="M288" s="847"/>
      <c r="N288" s="847"/>
      <c r="O288" s="847"/>
      <c r="P288" s="847"/>
      <c r="Q288" s="847"/>
      <c r="R288" s="847"/>
    </row>
    <row r="289" spans="3:18" ht="20.100000000000001" customHeight="1">
      <c r="C289" s="747" t="s">
        <v>154</v>
      </c>
      <c r="D289" s="747"/>
      <c r="E289" s="747"/>
      <c r="F289" s="747"/>
      <c r="G289" s="747"/>
      <c r="H289" s="747"/>
      <c r="I289" s="665"/>
      <c r="J289" s="847"/>
      <c r="K289" s="847"/>
      <c r="L289" s="847"/>
      <c r="M289" s="847"/>
      <c r="N289" s="847"/>
      <c r="O289" s="847"/>
      <c r="P289" s="847"/>
      <c r="Q289" s="847"/>
      <c r="R289" s="847"/>
    </row>
    <row r="290" spans="3:18" ht="20.100000000000001" hidden="1" customHeight="1">
      <c r="C290" s="845" t="s">
        <v>155</v>
      </c>
      <c r="D290" s="845"/>
      <c r="E290" s="845"/>
      <c r="F290" s="845"/>
      <c r="G290" s="845"/>
      <c r="H290" s="845"/>
      <c r="I290" s="845"/>
      <c r="J290" s="845"/>
      <c r="K290" s="845"/>
      <c r="L290" s="845"/>
      <c r="M290" s="845"/>
      <c r="N290" s="845"/>
      <c r="O290" s="845"/>
      <c r="P290" s="845"/>
      <c r="Q290" s="845"/>
      <c r="R290" s="845"/>
    </row>
    <row r="291" spans="3:18" ht="38.25" hidden="1" customHeight="1">
      <c r="C291" s="846"/>
      <c r="D291" s="846"/>
      <c r="E291" s="846"/>
      <c r="F291" s="846"/>
      <c r="G291" s="846"/>
      <c r="H291" s="846"/>
      <c r="I291" s="846"/>
      <c r="J291" s="846"/>
      <c r="K291" s="846"/>
      <c r="L291" s="846"/>
      <c r="M291" s="846"/>
      <c r="N291" s="846"/>
      <c r="O291" s="846"/>
      <c r="P291" s="846"/>
      <c r="Q291" s="846"/>
      <c r="R291" s="846"/>
    </row>
    <row r="292" spans="3:18" ht="19.5" customHeight="1">
      <c r="C292" s="984" t="s">
        <v>156</v>
      </c>
      <c r="D292" s="984"/>
      <c r="E292" s="984"/>
      <c r="F292" s="984"/>
      <c r="G292" s="984"/>
      <c r="H292" s="984"/>
      <c r="I292" s="984"/>
      <c r="J292" s="984"/>
      <c r="K292" s="984"/>
      <c r="L292" s="984"/>
      <c r="M292" s="984"/>
      <c r="N292" s="984"/>
      <c r="O292" s="984"/>
      <c r="P292" s="984"/>
      <c r="Q292" s="984"/>
      <c r="R292" s="984"/>
    </row>
    <row r="293" spans="3:18" ht="6.95" customHeight="1"/>
    <row r="294" spans="3:18" s="452" customFormat="1" ht="20.100000000000001" customHeight="1">
      <c r="C294" s="987" t="s">
        <v>874</v>
      </c>
      <c r="D294" s="987"/>
      <c r="E294" s="987"/>
      <c r="F294" s="987"/>
      <c r="G294" s="987"/>
      <c r="H294" s="987"/>
      <c r="I294" s="987"/>
      <c r="J294" s="987"/>
      <c r="K294" s="987"/>
      <c r="L294" s="987"/>
      <c r="M294" s="987"/>
      <c r="N294" s="987"/>
      <c r="O294" s="987"/>
      <c r="P294" s="987"/>
      <c r="Q294" s="987"/>
      <c r="R294" s="987"/>
    </row>
    <row r="295" spans="3:18" ht="16.5" customHeight="1">
      <c r="C295" s="913" t="s">
        <v>157</v>
      </c>
      <c r="D295" s="985"/>
      <c r="E295" s="985"/>
      <c r="F295" s="985"/>
      <c r="G295" s="985"/>
      <c r="H295" s="985"/>
      <c r="I295" s="986"/>
      <c r="J295" s="673"/>
      <c r="K295" s="672"/>
      <c r="L295" s="433"/>
      <c r="M295" s="433"/>
      <c r="N295" s="433"/>
      <c r="O295" s="433"/>
      <c r="P295" s="434">
        <f>F301+F302+K301+K302+P301+P302</f>
        <v>0</v>
      </c>
      <c r="Q295" s="434"/>
      <c r="R295" s="435"/>
    </row>
    <row r="296" spans="3:18" ht="6.95" customHeight="1">
      <c r="C296" s="393"/>
      <c r="D296" s="393"/>
      <c r="E296" s="393"/>
      <c r="F296" s="393"/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</row>
    <row r="297" spans="3:18" ht="20.100000000000001" customHeight="1">
      <c r="C297" s="756" t="s">
        <v>158</v>
      </c>
      <c r="D297" s="757"/>
      <c r="E297" s="757"/>
      <c r="F297" s="757"/>
      <c r="G297" s="757"/>
      <c r="H297" s="757"/>
      <c r="I297" s="757"/>
      <c r="J297" s="757"/>
      <c r="K297" s="757"/>
      <c r="L297" s="757"/>
      <c r="M297" s="757"/>
      <c r="N297" s="757"/>
      <c r="O297" s="757"/>
      <c r="P297" s="757"/>
      <c r="Q297" s="757"/>
      <c r="R297" s="758"/>
    </row>
    <row r="298" spans="3:18" ht="6.95" customHeight="1">
      <c r="C298" s="410"/>
      <c r="D298" s="410"/>
      <c r="E298" s="393"/>
      <c r="F298" s="410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410"/>
      <c r="R298" s="410"/>
    </row>
    <row r="299" spans="3:18" ht="33.75" customHeight="1">
      <c r="C299" s="755" t="s">
        <v>808</v>
      </c>
      <c r="D299" s="755"/>
      <c r="E299" s="755"/>
      <c r="F299" s="504" t="str">
        <f>IF(MIN(F301,F302)=0,"",MIN(F301,F302))</f>
        <v/>
      </c>
      <c r="G299" s="505"/>
      <c r="H299" s="506"/>
      <c r="I299" s="755" t="s">
        <v>809</v>
      </c>
      <c r="J299" s="755"/>
      <c r="K299" s="755"/>
      <c r="L299" s="504" t="str">
        <f>IF(MIN(L301,L302)=0,"",MIN(L301,L302))</f>
        <v/>
      </c>
      <c r="M299" s="506"/>
      <c r="N299" s="755" t="s">
        <v>810</v>
      </c>
      <c r="O299" s="755"/>
      <c r="P299" s="755"/>
      <c r="Q299" s="848" t="str">
        <f>IF(MIN(Q301,Q302)=0,"",MIN(Q301,Q302))</f>
        <v/>
      </c>
      <c r="R299" s="848"/>
    </row>
    <row r="300" spans="3:18" ht="6.95" customHeight="1">
      <c r="C300" s="507"/>
      <c r="D300" s="507"/>
      <c r="E300" s="507"/>
      <c r="F300" s="507"/>
      <c r="G300" s="507"/>
      <c r="H300" s="507"/>
      <c r="I300" s="507"/>
      <c r="J300" s="507"/>
      <c r="K300" s="507"/>
      <c r="L300" s="507"/>
      <c r="M300" s="507"/>
      <c r="N300" s="507"/>
      <c r="O300" s="507"/>
      <c r="P300" s="507"/>
      <c r="Q300" s="507"/>
      <c r="R300" s="507"/>
    </row>
    <row r="301" spans="3:18" ht="20.100000000000001" customHeight="1">
      <c r="C301" s="739" t="s">
        <v>159</v>
      </c>
      <c r="D301" s="740"/>
      <c r="E301" s="741"/>
      <c r="F301" s="508"/>
      <c r="G301" s="507"/>
      <c r="H301" s="507"/>
      <c r="I301" s="739" t="s">
        <v>159</v>
      </c>
      <c r="J301" s="740"/>
      <c r="K301" s="741"/>
      <c r="L301" s="509"/>
      <c r="M301" s="507"/>
      <c r="N301" s="739" t="s">
        <v>159</v>
      </c>
      <c r="O301" s="740"/>
      <c r="P301" s="741"/>
      <c r="Q301" s="843"/>
      <c r="R301" s="844"/>
    </row>
    <row r="302" spans="3:18" ht="20.100000000000001" customHeight="1">
      <c r="C302" s="739" t="s">
        <v>160</v>
      </c>
      <c r="D302" s="740"/>
      <c r="E302" s="741"/>
      <c r="F302" s="508"/>
      <c r="G302" s="507"/>
      <c r="H302" s="507"/>
      <c r="I302" s="739" t="s">
        <v>160</v>
      </c>
      <c r="J302" s="740"/>
      <c r="K302" s="741"/>
      <c r="L302" s="509"/>
      <c r="M302" s="507"/>
      <c r="N302" s="739" t="s">
        <v>160</v>
      </c>
      <c r="O302" s="740"/>
      <c r="P302" s="741"/>
      <c r="Q302" s="843"/>
      <c r="R302" s="844"/>
    </row>
    <row r="303" spans="3:18" ht="20.100000000000001" customHeight="1">
      <c r="C303" s="739" t="s">
        <v>161</v>
      </c>
      <c r="D303" s="740"/>
      <c r="E303" s="741"/>
      <c r="F303" s="510"/>
      <c r="G303" s="507"/>
      <c r="H303" s="507"/>
      <c r="I303" s="739" t="s">
        <v>161</v>
      </c>
      <c r="J303" s="740"/>
      <c r="K303" s="741"/>
      <c r="L303" s="509"/>
      <c r="M303" s="507"/>
      <c r="N303" s="739" t="s">
        <v>161</v>
      </c>
      <c r="O303" s="740"/>
      <c r="P303" s="741"/>
      <c r="Q303" s="843"/>
      <c r="R303" s="844"/>
    </row>
    <row r="304" spans="3:18" ht="20.100000000000001" customHeight="1">
      <c r="C304" s="739" t="s">
        <v>162</v>
      </c>
      <c r="D304" s="740"/>
      <c r="E304" s="741"/>
      <c r="F304" s="510"/>
      <c r="G304" s="507"/>
      <c r="H304" s="507"/>
      <c r="I304" s="739" t="s">
        <v>162</v>
      </c>
      <c r="J304" s="740"/>
      <c r="K304" s="741"/>
      <c r="L304" s="509"/>
      <c r="M304" s="507"/>
      <c r="N304" s="739" t="s">
        <v>162</v>
      </c>
      <c r="O304" s="740"/>
      <c r="P304" s="741"/>
      <c r="Q304" s="843"/>
      <c r="R304" s="844"/>
    </row>
    <row r="305" spans="3:18" ht="20.100000000000001" customHeight="1">
      <c r="C305" s="739" t="s">
        <v>163</v>
      </c>
      <c r="D305" s="740"/>
      <c r="E305" s="741"/>
      <c r="F305" s="510"/>
      <c r="G305" s="507"/>
      <c r="H305" s="507"/>
      <c r="I305" s="739" t="s">
        <v>163</v>
      </c>
      <c r="J305" s="740"/>
      <c r="K305" s="741"/>
      <c r="L305" s="509"/>
      <c r="M305" s="507"/>
      <c r="N305" s="739" t="s">
        <v>163</v>
      </c>
      <c r="O305" s="740"/>
      <c r="P305" s="741"/>
      <c r="Q305" s="843"/>
      <c r="R305" s="844"/>
    </row>
    <row r="306" spans="3:18" ht="20.100000000000001" customHeight="1">
      <c r="C306" s="739" t="s">
        <v>164</v>
      </c>
      <c r="D306" s="740"/>
      <c r="E306" s="741"/>
      <c r="F306" s="510"/>
      <c r="G306" s="507"/>
      <c r="H306" s="507"/>
      <c r="I306" s="739" t="s">
        <v>164</v>
      </c>
      <c r="J306" s="740"/>
      <c r="K306" s="741"/>
      <c r="L306" s="509"/>
      <c r="M306" s="507"/>
      <c r="N306" s="739" t="s">
        <v>164</v>
      </c>
      <c r="O306" s="740"/>
      <c r="P306" s="741"/>
      <c r="Q306" s="843"/>
      <c r="R306" s="844"/>
    </row>
    <row r="307" spans="3:18" ht="20.100000000000001" customHeight="1">
      <c r="C307" s="739" t="s">
        <v>165</v>
      </c>
      <c r="D307" s="740"/>
      <c r="E307" s="741"/>
      <c r="F307" s="510"/>
      <c r="G307" s="507"/>
      <c r="H307" s="507"/>
      <c r="I307" s="739" t="s">
        <v>165</v>
      </c>
      <c r="J307" s="740"/>
      <c r="K307" s="741"/>
      <c r="L307" s="509"/>
      <c r="M307" s="507"/>
      <c r="N307" s="739" t="s">
        <v>165</v>
      </c>
      <c r="O307" s="740"/>
      <c r="P307" s="741"/>
      <c r="Q307" s="843"/>
      <c r="R307" s="844"/>
    </row>
    <row r="308" spans="3:18" ht="20.100000000000001" customHeight="1">
      <c r="C308" s="739" t="s">
        <v>166</v>
      </c>
      <c r="D308" s="740"/>
      <c r="E308" s="741"/>
      <c r="F308" s="510"/>
      <c r="G308" s="507"/>
      <c r="H308" s="507"/>
      <c r="I308" s="739" t="s">
        <v>166</v>
      </c>
      <c r="J308" s="740"/>
      <c r="K308" s="741"/>
      <c r="L308" s="509"/>
      <c r="M308" s="507"/>
      <c r="N308" s="739" t="s">
        <v>166</v>
      </c>
      <c r="O308" s="740"/>
      <c r="P308" s="741"/>
      <c r="Q308" s="843"/>
      <c r="R308" s="844"/>
    </row>
    <row r="309" spans="3:18" ht="20.100000000000001" customHeight="1">
      <c r="C309" s="739" t="s">
        <v>167</v>
      </c>
      <c r="D309" s="740"/>
      <c r="E309" s="741"/>
      <c r="F309" s="510"/>
      <c r="G309" s="507"/>
      <c r="H309" s="507"/>
      <c r="I309" s="739" t="s">
        <v>167</v>
      </c>
      <c r="J309" s="740"/>
      <c r="K309" s="741"/>
      <c r="L309" s="509"/>
      <c r="M309" s="507"/>
      <c r="N309" s="739" t="s">
        <v>167</v>
      </c>
      <c r="O309" s="740"/>
      <c r="P309" s="741"/>
      <c r="Q309" s="843"/>
      <c r="R309" s="844"/>
    </row>
    <row r="310" spans="3:18" ht="6.95" customHeight="1">
      <c r="C310" s="1"/>
      <c r="D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</row>
    <row r="311" spans="3:18" s="452" customFormat="1" ht="20.100000000000001" customHeight="1">
      <c r="C311" s="840" t="s">
        <v>875</v>
      </c>
      <c r="D311" s="841"/>
      <c r="E311" s="841"/>
      <c r="F311" s="841"/>
      <c r="G311" s="841"/>
      <c r="H311" s="841"/>
      <c r="I311" s="841"/>
      <c r="J311" s="841"/>
      <c r="K311" s="841"/>
      <c r="L311" s="841"/>
      <c r="M311" s="841"/>
      <c r="N311" s="841"/>
      <c r="O311" s="841"/>
      <c r="P311" s="841"/>
      <c r="Q311" s="841"/>
      <c r="R311" s="842"/>
    </row>
    <row r="312" spans="3:18" ht="15.75" customHeight="1">
      <c r="C312" s="834"/>
      <c r="D312" s="835"/>
      <c r="E312" s="835"/>
      <c r="F312" s="835"/>
      <c r="G312" s="835"/>
      <c r="H312" s="835"/>
      <c r="I312" s="835"/>
      <c r="J312" s="835"/>
      <c r="K312" s="835"/>
      <c r="L312" s="835"/>
      <c r="M312" s="835"/>
      <c r="N312" s="835"/>
      <c r="O312" s="835"/>
      <c r="P312" s="835"/>
      <c r="Q312" s="835"/>
      <c r="R312" s="836"/>
    </row>
    <row r="313" spans="3:18" ht="15.75" customHeight="1">
      <c r="C313" s="834"/>
      <c r="D313" s="835"/>
      <c r="E313" s="835"/>
      <c r="F313" s="835"/>
      <c r="G313" s="835"/>
      <c r="H313" s="835"/>
      <c r="I313" s="835"/>
      <c r="J313" s="835"/>
      <c r="K313" s="835"/>
      <c r="L313" s="835"/>
      <c r="M313" s="835"/>
      <c r="N313" s="835"/>
      <c r="O313" s="835"/>
      <c r="P313" s="835"/>
      <c r="Q313" s="835"/>
      <c r="R313" s="836"/>
    </row>
    <row r="314" spans="3:18" ht="15.75" customHeight="1">
      <c r="C314" s="837"/>
      <c r="D314" s="838"/>
      <c r="E314" s="838"/>
      <c r="F314" s="838"/>
      <c r="G314" s="838"/>
      <c r="H314" s="838"/>
      <c r="I314" s="838"/>
      <c r="J314" s="838"/>
      <c r="K314" s="838"/>
      <c r="L314" s="838"/>
      <c r="M314" s="838"/>
      <c r="N314" s="838"/>
      <c r="O314" s="838"/>
      <c r="P314" s="838"/>
      <c r="Q314" s="838"/>
      <c r="R314" s="839"/>
    </row>
    <row r="315" spans="3:18" ht="14.25" customHeight="1"/>
    <row r="316" spans="3:18" ht="15.75">
      <c r="C316" s="831" t="s">
        <v>168</v>
      </c>
      <c r="D316" s="831"/>
      <c r="E316" s="831"/>
      <c r="F316" s="831"/>
      <c r="G316" s="831"/>
      <c r="H316" s="831"/>
      <c r="I316" s="831"/>
      <c r="J316" s="831"/>
      <c r="K316" s="831"/>
      <c r="L316" s="831"/>
      <c r="M316" s="831"/>
      <c r="N316" s="831"/>
      <c r="O316" s="831"/>
      <c r="P316" s="831"/>
      <c r="Q316" s="831"/>
      <c r="R316" s="831"/>
    </row>
    <row r="317" spans="3:18">
      <c r="C317" s="39"/>
      <c r="D317" s="39"/>
      <c r="F317" s="39"/>
      <c r="G317" s="39"/>
      <c r="H317" s="39"/>
      <c r="I317" s="39"/>
      <c r="J317" s="39"/>
      <c r="K317" s="39"/>
    </row>
    <row r="318" spans="3:18" ht="27.75" customHeight="1">
      <c r="C318" s="832" t="s">
        <v>169</v>
      </c>
      <c r="D318" s="832"/>
      <c r="E318" s="832"/>
      <c r="F318" s="832"/>
      <c r="G318" s="832"/>
      <c r="H318" s="832"/>
      <c r="I318" s="832"/>
      <c r="J318" s="832"/>
      <c r="K318" s="832"/>
      <c r="L318" s="832"/>
      <c r="M318" s="832"/>
      <c r="N318" s="832"/>
      <c r="O318" s="832"/>
      <c r="P318" s="832"/>
      <c r="Q318" s="832"/>
      <c r="R318" s="832"/>
    </row>
    <row r="319" spans="3:18" ht="15.75">
      <c r="C319" s="831" t="s">
        <v>170</v>
      </c>
      <c r="D319" s="831"/>
      <c r="E319" s="831"/>
      <c r="F319" s="831"/>
      <c r="G319" s="831"/>
      <c r="H319" s="831"/>
      <c r="I319" s="831"/>
      <c r="J319" s="831"/>
      <c r="K319" s="831"/>
      <c r="L319" s="831"/>
      <c r="M319" s="831"/>
      <c r="N319" s="831"/>
      <c r="O319" s="831"/>
      <c r="P319" s="831"/>
      <c r="Q319" s="831"/>
      <c r="R319" s="831"/>
    </row>
    <row r="320" spans="3:18" ht="5.25" customHeight="1">
      <c r="C320" s="39"/>
      <c r="D320" s="39"/>
      <c r="F320" s="39"/>
      <c r="G320" s="39"/>
      <c r="H320" s="39"/>
      <c r="I320" s="39"/>
      <c r="J320" s="39"/>
      <c r="K320" s="39"/>
    </row>
    <row r="321" spans="3:18" ht="30" customHeight="1">
      <c r="C321" s="833" t="s">
        <v>171</v>
      </c>
      <c r="D321" s="833"/>
      <c r="E321" s="833"/>
      <c r="F321" s="833"/>
      <c r="G321" s="833"/>
      <c r="H321" s="833"/>
      <c r="I321" s="833"/>
      <c r="J321" s="833"/>
      <c r="K321" s="833"/>
      <c r="L321" s="833"/>
      <c r="M321" s="833"/>
      <c r="N321" s="833"/>
      <c r="O321" s="833"/>
      <c r="P321" s="833"/>
      <c r="Q321" s="833"/>
      <c r="R321" s="833"/>
    </row>
    <row r="322" spans="3:18" ht="15.75">
      <c r="C322" s="831" t="s">
        <v>172</v>
      </c>
      <c r="D322" s="831"/>
      <c r="E322" s="831"/>
      <c r="F322" s="831"/>
      <c r="G322" s="831"/>
      <c r="H322" s="831"/>
      <c r="I322" s="831"/>
      <c r="J322" s="831"/>
      <c r="K322" s="831"/>
      <c r="L322" s="831"/>
      <c r="M322" s="831"/>
      <c r="N322" s="831"/>
      <c r="O322" s="831"/>
      <c r="P322" s="831"/>
      <c r="Q322" s="831"/>
      <c r="R322" s="831"/>
    </row>
    <row r="323" spans="3:18" ht="15.75">
      <c r="C323" s="831" t="s">
        <v>173</v>
      </c>
      <c r="D323" s="831"/>
      <c r="E323" s="831"/>
      <c r="F323" s="831"/>
      <c r="G323" s="831"/>
      <c r="H323" s="831"/>
      <c r="I323" s="831"/>
      <c r="J323" s="831"/>
      <c r="K323" s="831"/>
      <c r="L323" s="831"/>
      <c r="M323" s="831"/>
      <c r="N323" s="831"/>
      <c r="O323" s="831"/>
      <c r="P323" s="831"/>
      <c r="Q323" s="831"/>
      <c r="R323" s="831"/>
    </row>
    <row r="324" spans="3:18" ht="15.75">
      <c r="C324" s="831"/>
      <c r="D324" s="831"/>
      <c r="E324" s="831"/>
      <c r="F324" s="831"/>
      <c r="G324" s="831"/>
      <c r="H324" s="831"/>
      <c r="I324" s="831"/>
      <c r="J324" s="831"/>
      <c r="K324" s="831"/>
      <c r="L324" s="831"/>
      <c r="M324" s="831"/>
      <c r="N324" s="831"/>
      <c r="O324" s="831"/>
      <c r="P324" s="831"/>
      <c r="Q324" s="831"/>
      <c r="R324" s="831"/>
    </row>
    <row r="325" spans="3:18" ht="15.75">
      <c r="C325" s="831" t="s">
        <v>10</v>
      </c>
      <c r="D325" s="831"/>
      <c r="E325" s="831"/>
      <c r="F325" s="831"/>
      <c r="G325" s="831"/>
      <c r="H325" s="831"/>
      <c r="I325" s="831"/>
      <c r="J325" s="831"/>
      <c r="K325" s="831"/>
      <c r="L325" s="831"/>
      <c r="M325" s="831"/>
      <c r="N325" s="831"/>
      <c r="O325" s="831"/>
      <c r="P325" s="831"/>
      <c r="Q325" s="831"/>
      <c r="R325" s="831"/>
    </row>
    <row r="326" spans="3:18"/>
    <row r="327" spans="3:18"/>
    <row r="328" spans="3:18"/>
    <row r="329" spans="3:18"/>
    <row r="330" spans="3:18"/>
    <row r="331" spans="3:18"/>
    <row r="332" spans="3:18"/>
    <row r="333" spans="3:18"/>
    <row r="334" spans="3:18"/>
    <row r="335" spans="3:18"/>
    <row r="336" spans="3:18"/>
    <row r="337" customFormat="1"/>
    <row r="338" customFormat="1"/>
    <row r="339" customFormat="1"/>
    <row r="340" customFormat="1"/>
  </sheetData>
  <mergeCells count="301">
    <mergeCell ref="C46:R46"/>
    <mergeCell ref="S46:Y46"/>
    <mergeCell ref="C13:R13"/>
    <mergeCell ref="C140:R140"/>
    <mergeCell ref="C281:E281"/>
    <mergeCell ref="G281:R281"/>
    <mergeCell ref="T54:XFC54"/>
    <mergeCell ref="C38:R38"/>
    <mergeCell ref="C41:R41"/>
    <mergeCell ref="S33:Y33"/>
    <mergeCell ref="C35:R35"/>
    <mergeCell ref="C36:R36"/>
    <mergeCell ref="C37:R37"/>
    <mergeCell ref="C39:R39"/>
    <mergeCell ref="C40:R40"/>
    <mergeCell ref="S40:Y40"/>
    <mergeCell ref="C15:R15"/>
    <mergeCell ref="C16:R16"/>
    <mergeCell ref="C17:R17"/>
    <mergeCell ref="S17:Y17"/>
    <mergeCell ref="C18:R18"/>
    <mergeCell ref="S18:Y18"/>
    <mergeCell ref="C19:R19"/>
    <mergeCell ref="S19:Y19"/>
    <mergeCell ref="C20:R20"/>
    <mergeCell ref="S20:Y20"/>
    <mergeCell ref="C21:R21"/>
    <mergeCell ref="S21:Y21"/>
    <mergeCell ref="C22:R22"/>
    <mergeCell ref="S22:Y22"/>
    <mergeCell ref="C23:R23"/>
    <mergeCell ref="S23:Y23"/>
    <mergeCell ref="C24:R24"/>
    <mergeCell ref="S24:Y24"/>
    <mergeCell ref="C25:R25"/>
    <mergeCell ref="S25:Y25"/>
    <mergeCell ref="C42:R42"/>
    <mergeCell ref="C43:R43"/>
    <mergeCell ref="S43:Y43"/>
    <mergeCell ref="C44:R44"/>
    <mergeCell ref="S44:Y44"/>
    <mergeCell ref="C45:R45"/>
    <mergeCell ref="S45:Y45"/>
    <mergeCell ref="C26:R26"/>
    <mergeCell ref="S26:Y26"/>
    <mergeCell ref="C27:R27"/>
    <mergeCell ref="S27:Y27"/>
    <mergeCell ref="C28:R28"/>
    <mergeCell ref="S28:Y28"/>
    <mergeCell ref="C29:R29"/>
    <mergeCell ref="S29:Y29"/>
    <mergeCell ref="C30:R30"/>
    <mergeCell ref="S30:Y30"/>
    <mergeCell ref="C31:R31"/>
    <mergeCell ref="S31:Y31"/>
    <mergeCell ref="C32:R32"/>
    <mergeCell ref="S32:Y32"/>
    <mergeCell ref="C33:R33"/>
    <mergeCell ref="D3:Q3"/>
    <mergeCell ref="Q275:R275"/>
    <mergeCell ref="C272:R272"/>
    <mergeCell ref="L257:M257"/>
    <mergeCell ref="C251:F252"/>
    <mergeCell ref="C253:F253"/>
    <mergeCell ref="C84:E84"/>
    <mergeCell ref="G84:R84"/>
    <mergeCell ref="I4:Q5"/>
    <mergeCell ref="G253:K253"/>
    <mergeCell ref="L255:M255"/>
    <mergeCell ref="L256:M256"/>
    <mergeCell ref="G259:K259"/>
    <mergeCell ref="G260:K260"/>
    <mergeCell ref="C85:P85"/>
    <mergeCell ref="L262:R262"/>
    <mergeCell ref="I57:J57"/>
    <mergeCell ref="C261:F261"/>
    <mergeCell ref="Q263:R263"/>
    <mergeCell ref="G261:K261"/>
    <mergeCell ref="C263:F263"/>
    <mergeCell ref="M242:N242"/>
    <mergeCell ref="M243:N243"/>
    <mergeCell ref="F275:H275"/>
    <mergeCell ref="G267:R267"/>
    <mergeCell ref="P251:P252"/>
    <mergeCell ref="C278:R278"/>
    <mergeCell ref="C274:R274"/>
    <mergeCell ref="Q273:R273"/>
    <mergeCell ref="C273:E273"/>
    <mergeCell ref="C275:E275"/>
    <mergeCell ref="G279:I279"/>
    <mergeCell ref="C292:R292"/>
    <mergeCell ref="P279:Q279"/>
    <mergeCell ref="I273:M273"/>
    <mergeCell ref="N275:O275"/>
    <mergeCell ref="C276:F276"/>
    <mergeCell ref="G276:J276"/>
    <mergeCell ref="K276:R276"/>
    <mergeCell ref="D277:P277"/>
    <mergeCell ref="Q277:R277"/>
    <mergeCell ref="C279:E279"/>
    <mergeCell ref="C280:E280"/>
    <mergeCell ref="D242:E242"/>
    <mergeCell ref="D243:E243"/>
    <mergeCell ref="M246:N246"/>
    <mergeCell ref="M247:N247"/>
    <mergeCell ref="L248:N248"/>
    <mergeCell ref="F273:H273"/>
    <mergeCell ref="C262:F262"/>
    <mergeCell ref="C254:F254"/>
    <mergeCell ref="L251:O251"/>
    <mergeCell ref="L252:M252"/>
    <mergeCell ref="L253:M253"/>
    <mergeCell ref="L254:M254"/>
    <mergeCell ref="L260:M260"/>
    <mergeCell ref="N252:O252"/>
    <mergeCell ref="G251:K252"/>
    <mergeCell ref="D247:E247"/>
    <mergeCell ref="C265:F265"/>
    <mergeCell ref="C269:R269"/>
    <mergeCell ref="C270:E270"/>
    <mergeCell ref="F270:H270"/>
    <mergeCell ref="J270:L270"/>
    <mergeCell ref="N270:Q270"/>
    <mergeCell ref="Q265:R265"/>
    <mergeCell ref="C267:F267"/>
    <mergeCell ref="M245:N245"/>
    <mergeCell ref="C52:R52"/>
    <mergeCell ref="I49:R49"/>
    <mergeCell ref="C258:F258"/>
    <mergeCell ref="C259:F259"/>
    <mergeCell ref="C260:F260"/>
    <mergeCell ref="G254:K254"/>
    <mergeCell ref="L258:M258"/>
    <mergeCell ref="D54:R54"/>
    <mergeCell ref="G82:R82"/>
    <mergeCell ref="N83:R83"/>
    <mergeCell ref="C69:O69"/>
    <mergeCell ref="D65:K65"/>
    <mergeCell ref="D66:K66"/>
    <mergeCell ref="D67:K67"/>
    <mergeCell ref="C64:R64"/>
    <mergeCell ref="C62:G62"/>
    <mergeCell ref="C61:F61"/>
    <mergeCell ref="C60:R60"/>
    <mergeCell ref="P69:R69"/>
    <mergeCell ref="D83:K83"/>
    <mergeCell ref="F80:J80"/>
    <mergeCell ref="M77:N77"/>
    <mergeCell ref="M79:P79"/>
    <mergeCell ref="G49:H49"/>
    <mergeCell ref="C77:E77"/>
    <mergeCell ref="C78:E78"/>
    <mergeCell ref="C79:E79"/>
    <mergeCell ref="C76:R76"/>
    <mergeCell ref="C75:R75"/>
    <mergeCell ref="C72:F73"/>
    <mergeCell ref="G72:H73"/>
    <mergeCell ref="I72:I73"/>
    <mergeCell ref="K72:L72"/>
    <mergeCell ref="K73:L73"/>
    <mergeCell ref="N72:O73"/>
    <mergeCell ref="F77:J77"/>
    <mergeCell ref="F78:J78"/>
    <mergeCell ref="C74:F74"/>
    <mergeCell ref="G74:I74"/>
    <mergeCell ref="P72:R73"/>
    <mergeCell ref="C8:R8"/>
    <mergeCell ref="F79:J79"/>
    <mergeCell ref="N302:P302"/>
    <mergeCell ref="N303:P303"/>
    <mergeCell ref="N304:P304"/>
    <mergeCell ref="N305:P305"/>
    <mergeCell ref="C302:E302"/>
    <mergeCell ref="G50:H50"/>
    <mergeCell ref="C138:R138"/>
    <mergeCell ref="C136:R136"/>
    <mergeCell ref="C131:N131"/>
    <mergeCell ref="C132:N132"/>
    <mergeCell ref="C133:N133"/>
    <mergeCell ref="C91:R91"/>
    <mergeCell ref="C89:R89"/>
    <mergeCell ref="C88:R88"/>
    <mergeCell ref="C71:R71"/>
    <mergeCell ref="L83:M83"/>
    <mergeCell ref="C82:F82"/>
    <mergeCell ref="C80:E80"/>
    <mergeCell ref="L62:M62"/>
    <mergeCell ref="H62:K62"/>
    <mergeCell ref="N62:R62"/>
    <mergeCell ref="D241:E241"/>
    <mergeCell ref="I305:K305"/>
    <mergeCell ref="I306:K306"/>
    <mergeCell ref="I307:K307"/>
    <mergeCell ref="C287:H287"/>
    <mergeCell ref="C288:H288"/>
    <mergeCell ref="C289:H289"/>
    <mergeCell ref="C290:R290"/>
    <mergeCell ref="C291:R291"/>
    <mergeCell ref="I301:K301"/>
    <mergeCell ref="J287:R287"/>
    <mergeCell ref="J288:R288"/>
    <mergeCell ref="J289:R289"/>
    <mergeCell ref="Q299:R299"/>
    <mergeCell ref="Q301:R301"/>
    <mergeCell ref="Q302:R302"/>
    <mergeCell ref="Q303:R303"/>
    <mergeCell ref="Q304:R304"/>
    <mergeCell ref="Q305:R305"/>
    <mergeCell ref="C303:E303"/>
    <mergeCell ref="C304:E304"/>
    <mergeCell ref="C305:E305"/>
    <mergeCell ref="I302:K302"/>
    <mergeCell ref="I303:K303"/>
    <mergeCell ref="I304:K304"/>
    <mergeCell ref="I309:K309"/>
    <mergeCell ref="C311:R311"/>
    <mergeCell ref="Q306:R306"/>
    <mergeCell ref="Q307:R307"/>
    <mergeCell ref="Q308:R308"/>
    <mergeCell ref="Q309:R309"/>
    <mergeCell ref="N306:P306"/>
    <mergeCell ref="N307:P307"/>
    <mergeCell ref="N308:P308"/>
    <mergeCell ref="N309:P309"/>
    <mergeCell ref="C306:E306"/>
    <mergeCell ref="C307:E307"/>
    <mergeCell ref="C308:E308"/>
    <mergeCell ref="C309:E309"/>
    <mergeCell ref="I308:K308"/>
    <mergeCell ref="C316:R316"/>
    <mergeCell ref="C318:R318"/>
    <mergeCell ref="C319:R319"/>
    <mergeCell ref="C321:R321"/>
    <mergeCell ref="C322:R322"/>
    <mergeCell ref="C323:R323"/>
    <mergeCell ref="C324:R324"/>
    <mergeCell ref="C325:R325"/>
    <mergeCell ref="C312:R314"/>
    <mergeCell ref="K55:R55"/>
    <mergeCell ref="I55:J55"/>
    <mergeCell ref="G53:R53"/>
    <mergeCell ref="P127:Q127"/>
    <mergeCell ref="C53:F53"/>
    <mergeCell ref="C50:F50"/>
    <mergeCell ref="C49:F49"/>
    <mergeCell ref="C48:R48"/>
    <mergeCell ref="M78:P78"/>
    <mergeCell ref="K77:L77"/>
    <mergeCell ref="K78:L78"/>
    <mergeCell ref="K79:L79"/>
    <mergeCell ref="C86:P86"/>
    <mergeCell ref="C87:R87"/>
    <mergeCell ref="M66:O66"/>
    <mergeCell ref="M65:O65"/>
    <mergeCell ref="M67:O67"/>
    <mergeCell ref="Q65:R65"/>
    <mergeCell ref="C58:H58"/>
    <mergeCell ref="C57:G57"/>
    <mergeCell ref="D55:H55"/>
    <mergeCell ref="J58:R58"/>
    <mergeCell ref="K57:R57"/>
    <mergeCell ref="I56:J56"/>
    <mergeCell ref="I262:K262"/>
    <mergeCell ref="O132:Q132"/>
    <mergeCell ref="G262:H262"/>
    <mergeCell ref="N273:P273"/>
    <mergeCell ref="D56:H56"/>
    <mergeCell ref="K56:R56"/>
    <mergeCell ref="O133:Q133"/>
    <mergeCell ref="L259:M259"/>
    <mergeCell ref="L261:M261"/>
    <mergeCell ref="C255:F255"/>
    <mergeCell ref="C256:F256"/>
    <mergeCell ref="C257:F257"/>
    <mergeCell ref="G255:K255"/>
    <mergeCell ref="G256:K256"/>
    <mergeCell ref="G257:K257"/>
    <mergeCell ref="G258:K258"/>
    <mergeCell ref="C248:F248"/>
    <mergeCell ref="Q251:R252"/>
    <mergeCell ref="D246:E246"/>
    <mergeCell ref="D244:E244"/>
    <mergeCell ref="D245:E245"/>
    <mergeCell ref="C81:R81"/>
    <mergeCell ref="L241:P241"/>
    <mergeCell ref="M244:N244"/>
    <mergeCell ref="C301:E301"/>
    <mergeCell ref="N301:P301"/>
    <mergeCell ref="C283:R283"/>
    <mergeCell ref="C285:R285"/>
    <mergeCell ref="C286:R286"/>
    <mergeCell ref="P280:Q280"/>
    <mergeCell ref="M279:N279"/>
    <mergeCell ref="M280:N280"/>
    <mergeCell ref="F280:I280"/>
    <mergeCell ref="I299:K299"/>
    <mergeCell ref="N299:P299"/>
    <mergeCell ref="C299:E299"/>
    <mergeCell ref="C297:R297"/>
    <mergeCell ref="C295:I295"/>
    <mergeCell ref="C294:R294"/>
  </mergeCells>
  <conditionalFormatting sqref="C8">
    <cfRule type="expression" dxfId="42" priority="225">
      <formula>LEFT($C$8,4)="Opa!"</formula>
    </cfRule>
    <cfRule type="expression" dxfId="41" priority="226">
      <formula>LEFT($C$8,12)="Tudo pronto!"</formula>
    </cfRule>
  </conditionalFormatting>
  <conditionalFormatting sqref="C276 G276 C277:D277">
    <cfRule type="expression" dxfId="40" priority="11">
      <formula>OR($N$273="Residencial",$N$273="Comercial",$N$273="Industrial")</formula>
    </cfRule>
  </conditionalFormatting>
  <conditionalFormatting sqref="C76:R80">
    <cfRule type="expression" dxfId="39" priority="127">
      <formula>$G$49="RURAL"</formula>
    </cfRule>
  </conditionalFormatting>
  <conditionalFormatting sqref="C81:R83">
    <cfRule type="expression" dxfId="38" priority="26">
      <formula>$G$49="URBANO"</formula>
    </cfRule>
  </conditionalFormatting>
  <conditionalFormatting sqref="C274:R274 C275:N275 P275:R275 C276 G276 C277:D277">
    <cfRule type="expression" dxfId="37" priority="122">
      <formula>$F$273="Caixa Existente sem Alteração"</formula>
    </cfRule>
    <cfRule type="expression" dxfId="36" priority="123">
      <formula>$F$273="Alteração de Carga"</formula>
    </cfRule>
  </conditionalFormatting>
  <conditionalFormatting sqref="C276:R277">
    <cfRule type="expression" dxfId="35" priority="52">
      <formula>$G$49="URBANO"</formula>
    </cfRule>
  </conditionalFormatting>
  <conditionalFormatting sqref="C278:R280">
    <cfRule type="expression" dxfId="34" priority="124">
      <formula>$F$273="Conexão Nova"</formula>
    </cfRule>
  </conditionalFormatting>
  <conditionalFormatting sqref="C285:R292">
    <cfRule type="expression" dxfId="33" priority="3">
      <formula>IF(OR($G$49="URBANO",$F$275="C2- TRIPOLAR 63 A",$F$275="C3- TRIPOLAR 80 A",$F$275="C4- TRIPOLAR 100 A",$F$275="C5- TRIPOLAR 125 A"),TRUE,FALSE)</formula>
    </cfRule>
  </conditionalFormatting>
  <conditionalFormatting sqref="C297:R298 C299 F299:I299 L299:N299 Q299:R299 C300:R309">
    <cfRule type="expression" dxfId="32" priority="8">
      <formula>$J$295="Não"</formula>
    </cfRule>
  </conditionalFormatting>
  <conditionalFormatting sqref="D147">
    <cfRule type="expression" dxfId="31" priority="25">
      <formula>($D$147&gt;0)</formula>
    </cfRule>
  </conditionalFormatting>
  <conditionalFormatting sqref="H57:I57 K57 C57:C58 I58:J58">
    <cfRule type="expression" dxfId="30" priority="215">
      <formula>$J$50=TRUE</formula>
    </cfRule>
  </conditionalFormatting>
  <conditionalFormatting sqref="K57">
    <cfRule type="expression" dxfId="29" priority="194">
      <formula>$H$57="Não"</formula>
    </cfRule>
  </conditionalFormatting>
  <conditionalFormatting sqref="L62:R62">
    <cfRule type="expression" dxfId="28" priority="23">
      <formula>OR($H$62="Agência Correios(Caixa postal)",$H$62="Endereço")</formula>
    </cfRule>
  </conditionalFormatting>
  <conditionalFormatting sqref="N253:R261 C251 G251 P251:Q251 L251:L262 N252 G253:G262 C253:C263 I262 G263:Q263">
    <cfRule type="expression" dxfId="27" priority="51">
      <formula>$L$250="Não"</formula>
    </cfRule>
  </conditionalFormatting>
  <conditionalFormatting sqref="Q253:R261">
    <cfRule type="expression" dxfId="26" priority="48">
      <formula>$G$13="Sim"</formula>
    </cfRule>
  </conditionalFormatting>
  <conditionalFormatting sqref="R85:R86">
    <cfRule type="expression" dxfId="25" priority="15">
      <formula>$G$49="URBANO"</formula>
    </cfRule>
  </conditionalFormatting>
  <dataValidations xWindow="646" yWindow="594" count="55">
    <dataValidation type="list" allowBlank="1" showInputMessage="1" showErrorMessage="1" prompt="Favor escolher data para vencimento da fatura" sqref="H61" xr:uid="{DF9EF11D-CF73-4D90-B9DF-98E282D82B6C}">
      <formula1>"1,6,11,17,22,27"</formula1>
    </dataValidation>
    <dataValidation type="list" allowBlank="1" showErrorMessage="1" sqref="F281 Q85:Q86 F84" xr:uid="{2762E543-435A-4F46-B44E-A5DCE994BFEA}">
      <formula1>"Sim,Não"</formula1>
    </dataValidation>
    <dataValidation type="list" allowBlank="1" showInputMessage="1" showErrorMessage="1" prompt="Favor escolher entre &quot;Sim&quot; ou &quot;Não&quot;" sqref="H57 I58 O131 G262 J295 I287:I289" xr:uid="{E2F1ECE3-751D-4098-B607-829B46A6A3FD}">
      <formula1>"Sim,Não"</formula1>
    </dataValidation>
    <dataValidation type="decimal" operator="greaterThan" allowBlank="1" showInputMessage="1" showErrorMessage="1" prompt="Quantidade - Número" sqref="P253:P261" xr:uid="{C0AB7819-2A82-4BF4-A230-1CED956E4885}">
      <formula1>-1</formula1>
    </dataValidation>
    <dataValidation type="decimal" allowBlank="1" showErrorMessage="1" sqref="L74:M74 L78:L80 M80" xr:uid="{23F661CA-B5A8-4360-932C-E77609DA5ED8}">
      <formula1>3000000000</formula1>
      <formula2>3999999999</formula2>
    </dataValidation>
    <dataValidation operator="greaterThanOrEqual" allowBlank="1" showInputMessage="1" showErrorMessage="1" prompt="Quantidade - Número de objetos na instalação" sqref="J142:J146 O141 G141:G150 C142:E150 F150 P158:R160 L149 P162:R166 H162 C165 H248:H249 I270:J270 C249:G249 C266:R266 E232:E236 C271 C269 D172:R176 J159:J160 F142:F148 H142:H150 I141:I149 J149:J150 L142:L147 P145:P150 O164:O166 C158:I160 K158:M160 Q152:R157 H153:H157 L152:L153 K141:K148 K150 K164:M165 L155:L157 C166:M166 C162:G163 I162:M163 N158:N166 O158:O162 M142:O150 Q142:R150 P142:P143 P231:Q231 P152 D164:I165 C172 H182 L201:L202 H192 C174:C176 L191:L193 C192:C196 D202:F206 D141:E141 J205:J206 H202 P204:P207 C204:C206 G205:G207 D195:E196 D192:E193 M141 F192:G196 C202 L205:L207 G202:G203 L177:L183 J202:J203 M201:N206 O205:O206 O201:O203 H204:H207 P201 L211:L212 K212:K217 P214:P217 H212 J215:J217 L215:L217 C214:C216 D212:F216 P234:P237 H214:H217 G212:G213 I202:I207 J212:J213 M211:N216 O215:O216 O211:O213 I212:I217 P211 L221:L222 P224:P227 H222 F222:F227 L185:L187 C224:C226 L225:L227 C222 Q232:Q236 G222:G223 J226:J227 J222:J223 M221:N226 O225:O226 O221:O223 P221 G215:G217 L231:L232 I232:I237 J235:J237 H232 K202:K207 R231:R236 C234:C236 I222:I227 K232:K237 C232 C207:F207 Q268 F232 G232:G233 N235:O236 Q211:R217 D222:E223 F235:G236 Q201:R207 M231:M236 N231:O233 Q239:R239 I249:P249 C241 L239:L242 M239:P240 F241:H241 C239:K240 D225:E226 L195:L197 H234:H237 H194:H197 M152:O157 C152:G157 P154:P157 M191:R197 I192:K197 C182:G187 C197:G197 K222:K227 Q221:R227 G225:H227 D232:D233 I152:K157 C177:K180 C167:R170 H184:H187 M207:O207 L235:L237 C237:G237 M237:O237 Q237:R237 C227:E227 M227:O227 M177:R187 I182:K187 C217:F217 M217:O217 R270 F270 D235:D236 G267 M270:N270 O242:P242" xr:uid="{0952A0CA-3C57-4037-8121-0DF5CC07FB16}"/>
    <dataValidation allowBlank="1" showInputMessage="1" showErrorMessage="1" prompt="Favor escolher entre &quot;Sim&quot; ou &quot;Não&quot;" sqref="L250:M250" xr:uid="{97821F16-F63E-4230-B4FE-C84DDC9FF5A3}"/>
    <dataValidation type="list" allowBlank="1" showInputMessage="1" showErrorMessage="1" prompt="Informar qual será o tipo de identificação à ser preenchido!" sqref="F279" xr:uid="{005F1F81-D3D2-42FF-80B8-B0D9533AF061}">
      <formula1>"Instalação de Nº:*,Medidor de Nº:*,Caixa de Nº(complemento):*"</formula1>
    </dataValidation>
    <dataValidation allowBlank="1" showErrorMessage="1" sqref="T272 I61 H242:H247 P243:P247" xr:uid="{ABC486D7-62D7-41A8-8508-6CABCD3AE306}"/>
    <dataValidation type="list" allowBlank="1" showInputMessage="1" showErrorMessage="1" prompt="Informar se a unidade está localizada em aréa urbana ou rural" sqref="G49" xr:uid="{6992F01A-8059-44C6-9E8B-D6626CD785C8}">
      <formula1>"URBANO,RURAL"</formula1>
    </dataValidation>
    <dataValidation type="list" allowBlank="1" showInputMessage="1" showErrorMessage="1" prompt="Unidade de Potência - Coloque a unidade de potência em kW ou CV" sqref="L253:L261" xr:uid="{C51F4E79-AA0F-456C-AAFF-26974C515735}">
      <formula1>"kW,CV"</formula1>
    </dataValidation>
    <dataValidation operator="greaterThanOrEqual" allowBlank="1" showErrorMessage="1" prompt="Quantidade - Número de objetos na instalação" sqref="Q240:R249 C248 L248 C264:R264 I241:K248" xr:uid="{447C708C-9771-4D65-915C-4902E11C049D}"/>
    <dataValidation type="textLength" allowBlank="1" showInputMessage="1" showErrorMessage="1" error="INFORMAR LONGITUDE COM 10 CARACTERES NO FORMATO &quot;-43,999999&quot;" prompt="Informar longitude com 6 dígitos decimais_x000a_Ex: -43,123456" sqref="K73:L73" xr:uid="{65BB6EC5-0004-4353-9D00-1D71A3567BEA}">
      <formula1>10</formula1>
      <formula2>10</formula2>
    </dataValidation>
    <dataValidation type="textLength" allowBlank="1" showInputMessage="1" showErrorMessage="1" error="INFORMAR LATITUDE COM 10 CARACTERES NO FORMATO &quot;-19,999999&quot;" prompt="Informar latitude com 5 dígitos decimais_x000a_Ex: -19,12345" sqref="K72:L72" xr:uid="{5447C803-4BEF-428C-8E63-E989B78CCBD7}">
      <formula1>10</formula1>
      <formula2>10</formula2>
    </dataValidation>
    <dataValidation type="list" allowBlank="1" showErrorMessage="1" sqref="H63" xr:uid="{36004D7D-3F50-435B-91FE-FB87290D060A}">
      <formula1>"E-mail,Endereço,Agência Correios(Caixa postal)"</formula1>
    </dataValidation>
    <dataValidation allowBlank="1" showInputMessage="1" showErrorMessage="1" prompt="Informar nome do proprietário" sqref="G53:R53" xr:uid="{C27DFF61-A5AF-42EB-A71E-3C1223D4D9D3}"/>
    <dataValidation allowBlank="1" showInputMessage="1" showErrorMessage="1" prompt="Informar telefone do solicitante. _x000a_Caso o solicitante seja o proprietário, preencher somente o campo &quot;Telefone do proprietário&quot;" sqref="D55:H55" xr:uid="{D37B886E-1488-4736-BEE6-EB0A839434AA}"/>
    <dataValidation allowBlank="1" showInputMessage="1" showErrorMessage="1" prompt="Informar numero de telefone do proprietário com DDD_x000a_Ex:(31) 9 9965-1234" sqref="K55:R55" xr:uid="{C9500ED1-0CA9-4A87-818F-A422056B3832}"/>
    <dataValidation type="list" allowBlank="1" showInputMessage="1" showErrorMessage="1" prompt="Informar a quantidade de caixas que serão conectadas nessa solicitação!" sqref="G50:H51" xr:uid="{1DCB1887-827E-4257-9030-691D40381A4A}">
      <formula1>"1 CAIXA,2 CAIXAS,3 CAIXAS"</formula1>
    </dataValidation>
    <dataValidation allowBlank="1" showInputMessage="1" showErrorMessage="1" prompt="Informar e-mail do solicitante. _x000a_Caso o solicitante seja o proprietário, preencher somente o campo &quot;e-mail do proprietário&quot;" sqref="D56:H56" xr:uid="{0C4999BD-BDB2-40BF-A11F-DD1EBE7976D0}"/>
    <dataValidation allowBlank="1" showInputMessage="1" showErrorMessage="1" prompt="Informar e-mail do proprietário" sqref="K56:R56" xr:uid="{9CB27955-9A33-4D8F-B12A-2FB44357E898}"/>
    <dataValidation type="list" allowBlank="1" showInputMessage="1" showErrorMessage="1" prompt="Responder sim ou não " sqref="G61" xr:uid="{B27F1816-F3C5-49BD-9366-FE3C664A597D}">
      <formula1>"Sim,Não"</formula1>
    </dataValidation>
    <dataValidation type="list" allowBlank="1" showInputMessage="1" showErrorMessage="1" prompt="Escolher a forma de recebimento da fatura" sqref="H62:K62" xr:uid="{05F0E166-0B1D-4FE3-B099-6EBAA73E2A7A}">
      <formula1>"E-mail,Endereço,Agência Correios(Caixa postal)"</formula1>
    </dataValidation>
    <dataValidation allowBlank="1" showInputMessage="1" showErrorMessage="1" prompt="Informar e-mail para recebimento da fatura" sqref="N62:R62" xr:uid="{289A84B1-E9EE-46BF-87FA-1656EBB481C3}"/>
    <dataValidation allowBlank="1" showInputMessage="1" showErrorMessage="1" prompt="Informar n° da conta globalizada" sqref="P69:R69" xr:uid="{0F2928A2-DCFD-4643-9912-E665BD09E988}"/>
    <dataValidation type="list" allowBlank="1" showInputMessage="1" showErrorMessage="1" prompt="Favor informar o fuso referente a localização!" sqref="I72:I73" xr:uid="{08331FAA-E9AA-4496-A5E6-F6E5AC42B863}">
      <formula1>"22,23,24"</formula1>
    </dataValidation>
    <dataValidation allowBlank="1" showInputMessage="1" showErrorMessage="1" prompt="Se possível informar numero de instalação do vizinho mais próximo" sqref="G74" xr:uid="{81D3B8C3-9DA0-46FA-AF06-E2AB0C4A5038}"/>
    <dataValidation type="list" allowBlank="1" showInputMessage="1" showErrorMessage="1" prompt="Informar tipo de atividade principal:_x000a_Residencial_x000a_Comercial _x000a_Industrial _x000a_Rural ( conforme localização definida)" sqref="N273:P273" xr:uid="{2664C843-A645-492D-B39E-3B00CE2A91D6}">
      <formula1>IF($G$49="RURAL",rural2, IF($G$49="URBANO",Urbano,""))</formula1>
    </dataValidation>
    <dataValidation allowBlank="1" showInputMessage="1" showErrorMessage="1" prompt="Informar enderço para propriedade urbana" sqref="F77:J77" xr:uid="{10DF5E48-834E-4C1B-A541-395AA9C2EA32}"/>
    <dataValidation allowBlank="1" showInputMessage="1" showErrorMessage="1" prompt="Informar número predial para propriedade urbana" sqref="M77:N77" xr:uid="{7AD7838B-80F6-474D-8D19-14F56BAF849E}"/>
    <dataValidation allowBlank="1" showInputMessage="1" showErrorMessage="1" prompt="Informar complemento para propriedade urbana" sqref="P77" xr:uid="{B34B5A4F-40EB-4950-8B8E-4D67BC91B1E3}"/>
    <dataValidation allowBlank="1" showInputMessage="1" showErrorMessage="1" prompt="Informar bairro para propriedade urbana" sqref="F78:J78" xr:uid="{E09132C8-F1D9-4798-8642-425365EA8ABD}"/>
    <dataValidation allowBlank="1" showInputMessage="1" showErrorMessage="1" prompt="Informar CEP para propriedade urbana" sqref="M78:P78" xr:uid="{A0E2BF69-9742-46CE-BE6B-204C063A27C5}"/>
    <dataValidation allowBlank="1" showInputMessage="1" showErrorMessage="1" prompt="Informar município para propriedade urbana" sqref="F79:J79" xr:uid="{88AC89FC-496E-4789-8A88-894E237A6C8A}"/>
    <dataValidation allowBlank="1" showInputMessage="1" showErrorMessage="1" prompt="Informar estado para propriedade urbana" sqref="M79:P79" xr:uid="{68C10D10-D215-4B86-9387-3F79C691046E}"/>
    <dataValidation allowBlank="1" showInputMessage="1" showErrorMessage="1" prompt="Informar ponto de referência para propriedade urbana" sqref="F80:J80" xr:uid="{137A4822-3F04-4664-8F1C-CA5251FA051B}"/>
    <dataValidation allowBlank="1" showInputMessage="1" showErrorMessage="1" prompt="Informar distrito ou comunidade ou região para propriedade rural" sqref="G82:R82" xr:uid="{29B755FD-BA01-4981-BD95-13067619FE28}"/>
    <dataValidation allowBlank="1" showInputMessage="1" showErrorMessage="1" prompt="Informar município para propriedade rural" sqref="H83:K83 G83:G84 D83:F83" xr:uid="{379778F6-267A-4E8F-A787-195AE7585F25}"/>
    <dataValidation allowBlank="1" showInputMessage="1" showErrorMessage="1" prompt="Observar a figura 3,se possível identificar o código do transformador mais próximo e preencher nesse campo!" sqref="O132:Q132" xr:uid="{8DDBF3F8-E118-4637-B169-C175FE81E0D1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O133:Q133" xr:uid="{DCAD3532-F835-4333-B7E7-D027395C025E}">
      <formula1>"Monofásica,Bifásica,Trifásica"</formula1>
    </dataValidation>
    <dataValidation allowBlank="1" showInputMessage="1" showErrorMessage="1" prompt="Informar nome do equipamento, caso não esteja listado na tabela!" sqref="C242:C247" xr:uid="{AD9FF488-D388-4449-ABDC-15AB0ACA9DA2}"/>
    <dataValidation allowBlank="1" showInputMessage="1" showErrorMessage="1" prompt="Informar potência em W do equipamento!" sqref="F242:F247" xr:uid="{ED4C1E4B-75D6-475E-9288-30054D2C0B59}"/>
    <dataValidation allowBlank="1" showInputMessage="1" showErrorMessage="1" prompt="Informar quantidade de equipamentos!" sqref="G242:G247 O243:O247" xr:uid="{647EA859-A894-45E3-9214-D3D877BE3314}"/>
    <dataValidation allowBlank="1" showInputMessage="1" showErrorMessage="1" prompt="Informar, caso houver, cargas especiais (Ex: Motores, bombas d'água, etc)" sqref="C253:F261" xr:uid="{BAC4BA90-75C5-42ED-9572-F2B7CF095FDE}"/>
    <dataValidation type="list" allowBlank="1" showInputMessage="1" showErrorMessage="1" prompt="Selecione o valor de potência conforme seleção de Unidade ( CV ou KW)" sqref="N253:N261" xr:uid="{FDD275E3-55D8-4828-8A87-A98CF511F3A5}">
      <formula1>IF(AND(G253="Trifásico",L253="CV"),MOTORES_TRIFASICOS,   IF(AND(G253="Trifásico",L253="KW"),MOTORES_TRIFASICOSW, IF(AND(G253&lt;&gt;"Trifásico",L253="CV"),MOTORES_MONOFASICOS, IF(AND(G253&lt;&gt;"Trifásico",L253="KW"),MOTORES_MONOFASICOSW,))))</formula1>
    </dataValidation>
    <dataValidation allowBlank="1" showInputMessage="1" showErrorMessage="1" prompt="Descrever partida silmultânea dos motores!" sqref="L262:R262" xr:uid="{EED0E297-FA84-45A1-BD10-6C1A2BB5D8DE}"/>
    <dataValidation type="list" allowBlank="1" showInputMessage="1" showErrorMessage="1" prompt="Selecionar tipo de conexão desejada:_x000a_Conexão nova_x000a_Alteração de carga_x000a_Caixa existente sem alteração" sqref="F273:H273" xr:uid="{9E6BC9E3-3516-40F8-B048-29D881949B4C}">
      <formula1>"Conexão Nova,Alteração de Carga,Caixa Existente sem Alteração"</formula1>
    </dataValidation>
    <dataValidation allowBlank="1" showInputMessage="1" showErrorMessage="1" prompt="Informar número predial da Conexão Nova" sqref="L275" xr:uid="{36428EF4-211B-4C73-8900-9E65BB756880}"/>
    <dataValidation allowBlank="1" showInputMessage="1" showErrorMessage="1" prompt="Informar qual o número da caixa!" sqref="P275" xr:uid="{196FA421-0427-4C82-BDCE-C932060A939F}"/>
    <dataValidation allowBlank="1" showInputMessage="1" showErrorMessage="1" prompt="Informar identificador conforme seleção do tipo !" sqref="G279:I279" xr:uid="{3B213C82-7FD3-46A1-B6B4-BAEC33577955}"/>
    <dataValidation allowBlank="1" showInputMessage="1" showErrorMessage="1" prompt="Informar complemento atual" sqref="M280:N280" xr:uid="{FF4ED1FD-97D9-47C6-995F-F3F1AF94BF62}"/>
    <dataValidation allowBlank="1" showInputMessage="1" showErrorMessage="1" prompt="Informar complemento futuro" sqref="P280:Q280" xr:uid="{640F82D9-549C-484A-9B08-A626131C5DDE}"/>
    <dataValidation allowBlank="1" showInputMessage="1" showErrorMessage="1" prompt="Descrever alguma observação importante sobre a solicitação de conexão, caso não tenha ficado claro durante o preenchimento do formulário!" sqref="C312:R314" xr:uid="{D375EAA5-D144-4064-B990-4293E74C8B67}"/>
    <dataValidation allowBlank="1" showInputMessage="1" showErrorMessage="1" prompt="Favor preencher número do NIS!" sqref="K57:R57" xr:uid="{EFADB32B-003B-433E-9EA4-734A94A0EF25}"/>
    <dataValidation allowBlank="1" showInputMessage="1" showErrorMessage="1" prompt="Para atividade principal do tipo &quot;Rural&quot;, é necessário documentos que comprovem a atividade exercida no local!" sqref="K276" xr:uid="{0E47D2ED-AC46-4A24-9CE1-F0818E3A57FB}"/>
  </dataValidations>
  <hyperlinks>
    <hyperlink ref="C30" r:id="rId1" xr:uid="{B0A9798B-99E1-4D58-9FAC-0981A6075EB9}"/>
    <hyperlink ref="C32" r:id="rId2" xr:uid="{CC5BCB22-F2EC-48E1-BC0A-F016182C88EC}"/>
    <hyperlink ref="C21:Q21" r:id="rId3" display="➢ Caso tenha dúvidas em como obter as coordenadas, clique aqui (disponível também no Cemig Atende Web)." xr:uid="{48E563E7-6672-4619-8AA0-4795657953BC}"/>
  </hyperlinks>
  <printOptions horizontalCentered="1" verticalCentered="1"/>
  <pageMargins left="0.23622047244094491" right="0.23622047244094491" top="0.35433070866141736" bottom="0.35433070866141736" header="0" footer="0"/>
  <pageSetup paperSize="9" scale="46" fitToHeight="0" orientation="portrait" r:id="rId4"/>
  <headerFooter>
    <oddFooter>&amp;R_x000D_&amp;1#&amp;"Calibri"&amp;10&amp;K000000 Classificação: Direcionado</oddFooter>
  </headerFooter>
  <rowBreaks count="3" manualBreakCount="3">
    <brk id="90" min="1" max="18" man="1"/>
    <brk id="135" min="1" max="18" man="1"/>
    <brk id="239" min="1" max="18" man="1"/>
  </rowBreaks>
  <drawing r:id="rId5"/>
  <extLst>
    <ext xmlns:x14="http://schemas.microsoft.com/office/spreadsheetml/2009/9/main" uri="{CCE6A557-97BC-4b89-ADB6-D9C93CAAB3DF}">
      <x14:dataValidations xmlns:xm="http://schemas.microsoft.com/office/excel/2006/main" xWindow="646" yWindow="594" count="8">
        <x14:dataValidation type="list" allowBlank="1" showInputMessage="1" showErrorMessage="1" prompt="Informar quantidade de fases do equipamento!" xr:uid="{574BB3D9-DD35-475F-8092-B6180B2ECB82}">
          <x14:formula1>
            <xm:f>'SIMULADOR DE CARGA'!$CF$3:$CF$5</xm:f>
          </x14:formula1>
          <xm:sqref>D242:E247 G253:K261</xm:sqref>
        </x14:dataValidation>
        <x14:dataValidation type="list" allowBlank="1" showInputMessage="1" showErrorMessage="1" prompt="Informar potência em BTU do ar condicionado!" xr:uid="{DB595DD4-93A2-4446-9A22-5DA7512A2643}">
          <x14:formula1>
            <xm:f>'Dados Norma'!$AS$4:$AS$10</xm:f>
          </x14:formula1>
          <xm:sqref>L243:L247</xm:sqref>
        </x14:dataValidation>
        <x14:dataValidation type="list" allowBlank="1" showInputMessage="1" showErrorMessage="1" prompt="Informar quantidade de fases do equipamento!" xr:uid="{5D4535EC-61A3-48A4-94FB-408094369EA8}">
          <x14:formula1>
            <xm:f>'SIMULADOR DE CARGA'!$CB$3:$CB$4</xm:f>
          </x14:formula1>
          <xm:sqref>M243:N247</xm:sqref>
        </x14:dataValidation>
        <x14:dataValidation type="list" allowBlank="1" showInputMessage="1" showErrorMessage="1" prompt="Informar proteção existente no local atualmente" xr:uid="{6C79B565-B6BA-441C-BCC0-649497D30AB3}">
          <x14:formula1>
            <xm:f>'SIMULADOR DE CARGA'!$CN$3:$CN$29</xm:f>
          </x14:formula1>
          <xm:sqref>M279:N279</xm:sqref>
        </x14:dataValidation>
        <x14:dataValidation type="list" allowBlank="1" showInputMessage="1" showErrorMessage="1" prompt="Informar qual será a proteção futura, para alteração de carga!" xr:uid="{61D541CD-62F3-45A8-9FA0-CE9F1EE97D09}">
          <x14:formula1>
            <xm:f>'SIMULADOR DE CARGA'!$CO$3:$CO$29</xm:f>
          </x14:formula1>
          <xm:sqref>P279:Q279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93A8A9A4-BB31-4592-BE32-773C8A76DEB8}">
          <x14:formula1>
            <xm:f>CLASSE_RURAL!$A$2:$A$52</xm:f>
          </x14:formula1>
          <xm:sqref>G276</xm:sqref>
        </x14:dataValidation>
        <x14:dataValidation type="list" allowBlank="1" showInputMessage="1" showErrorMessage="1" xr:uid="{62A481CE-8D69-4FE2-82A4-04A23746B0F1}">
          <x14:formula1>
            <xm:f>'SIMULADOR DE CARGA'!$DC$3:$DC$1000</xm:f>
          </x14:formula1>
          <xm:sqref>D277:P277</xm:sqref>
        </x14:dataValidation>
        <x14:dataValidation type="custom" allowBlank="1" showInputMessage="1" showErrorMessage="1" error="CPF OU CNPJ INFORMADO INVÁLIDOS, FAVOR DIGITAR REGISTRO VÁLIDO!" prompt="Informar número de CPF (para pessoa física) ou CNPJ ( para pessoa jurídica), somente números" xr:uid="{C1E76081-D72E-4B51-A7C4-66D7263B4ACC}">
          <x14:formula1>
            <xm:f>IF(OR('Validação formulário'!C13=TRUE,'Validação formulário'!C26=TRUE),TRUE,FALSE)</xm:f>
          </x14:formula1>
          <xm:sqref>D54:R54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640AB-F37B-4C2E-985F-3FCD4566D30C}">
  <sheetPr codeName="Planilha7">
    <tabColor rgb="FF00B0F0"/>
  </sheetPr>
  <dimension ref="A1:AO53"/>
  <sheetViews>
    <sheetView zoomScale="130" zoomScaleNormal="130" workbookViewId="0">
      <selection activeCell="AM5" sqref="AM5"/>
    </sheetView>
  </sheetViews>
  <sheetFormatPr defaultRowHeight="15"/>
  <cols>
    <col min="1" max="1" width="15.85546875" customWidth="1"/>
    <col min="2" max="2" width="15.28515625" customWidth="1"/>
    <col min="3" max="3" width="4.42578125" customWidth="1"/>
    <col min="4" max="4" width="5.85546875" hidden="1" customWidth="1"/>
    <col min="5" max="6" width="3.5703125" hidden="1" customWidth="1"/>
    <col min="7" max="7" width="7.7109375" hidden="1" customWidth="1"/>
    <col min="8" max="8" width="12.5703125" hidden="1" customWidth="1"/>
    <col min="9" max="9" width="3.5703125" hidden="1" customWidth="1"/>
    <col min="10" max="10" width="4.7109375" hidden="1" customWidth="1"/>
    <col min="11" max="11" width="7" hidden="1" customWidth="1"/>
    <col min="12" max="12" width="12.5703125" hidden="1" customWidth="1"/>
    <col min="13" max="13" width="11" hidden="1" customWidth="1"/>
    <col min="14" max="16" width="12" hidden="1" customWidth="1"/>
    <col min="17" max="20" width="12.42578125" hidden="1" customWidth="1"/>
    <col min="21" max="21" width="10" hidden="1" customWidth="1"/>
    <col min="22" max="22" width="12.5703125" hidden="1" customWidth="1"/>
    <col min="23" max="28" width="12" hidden="1" customWidth="1"/>
    <col min="29" max="29" width="10" hidden="1" customWidth="1"/>
    <col min="30" max="31" width="14.7109375" customWidth="1"/>
    <col min="32" max="32" width="7.42578125" hidden="1" customWidth="1"/>
    <col min="33" max="33" width="4.140625" hidden="1" customWidth="1"/>
    <col min="34" max="34" width="9.42578125" hidden="1" customWidth="1"/>
    <col min="35" max="35" width="5.42578125" hidden="1" customWidth="1"/>
    <col min="36" max="36" width="5" hidden="1" customWidth="1"/>
    <col min="37" max="37" width="6.5703125" hidden="1" customWidth="1"/>
    <col min="38" max="39" width="11.85546875" style="314" customWidth="1"/>
  </cols>
  <sheetData>
    <row r="1" spans="1:41">
      <c r="A1" s="1412" t="s">
        <v>770</v>
      </c>
      <c r="B1" s="1413"/>
      <c r="C1" s="317"/>
      <c r="D1" s="1414" t="s">
        <v>771</v>
      </c>
      <c r="E1" s="1415"/>
      <c r="F1" s="1415"/>
      <c r="G1" s="1415"/>
      <c r="H1" s="1415"/>
      <c r="I1" s="1415"/>
      <c r="J1" s="1415"/>
      <c r="K1" s="1415"/>
      <c r="L1" s="1415"/>
      <c r="M1" s="1415"/>
      <c r="N1" s="1415"/>
      <c r="O1" s="1415"/>
      <c r="P1" s="1415"/>
      <c r="Q1" s="1415"/>
      <c r="R1" s="1415"/>
      <c r="S1" s="1415"/>
      <c r="T1" s="1415"/>
      <c r="U1" s="1415"/>
      <c r="V1" s="1415"/>
      <c r="W1" s="1415"/>
      <c r="X1" s="1415"/>
      <c r="Y1" s="1415"/>
      <c r="Z1" s="1415"/>
      <c r="AA1" s="1415"/>
      <c r="AB1" s="1415"/>
      <c r="AC1" s="1415"/>
      <c r="AD1" s="1415"/>
      <c r="AE1" s="1415"/>
      <c r="AF1" s="1415"/>
      <c r="AG1" s="1415"/>
      <c r="AH1" s="1415"/>
      <c r="AI1" s="1415"/>
      <c r="AJ1" s="1415"/>
      <c r="AK1" s="1415"/>
      <c r="AL1" s="1415"/>
      <c r="AM1" s="1415"/>
    </row>
    <row r="2" spans="1:41">
      <c r="A2" s="1416" t="s">
        <v>772</v>
      </c>
      <c r="B2" s="1417"/>
      <c r="C2" s="318"/>
      <c r="D2" s="1418" t="s">
        <v>773</v>
      </c>
      <c r="E2" s="1420" t="s">
        <v>774</v>
      </c>
      <c r="F2" s="1421"/>
      <c r="G2" s="1421"/>
      <c r="H2" s="1422"/>
      <c r="I2" s="1420" t="s">
        <v>775</v>
      </c>
      <c r="J2" s="1421"/>
      <c r="K2" s="1421"/>
      <c r="L2" s="1422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20"/>
      <c r="Y2" s="320"/>
      <c r="Z2" s="320"/>
      <c r="AA2" s="320"/>
      <c r="AB2" s="320"/>
      <c r="AC2" s="320"/>
      <c r="AD2" s="1420" t="s">
        <v>776</v>
      </c>
      <c r="AE2" s="1422"/>
      <c r="AF2" s="241"/>
      <c r="AG2" s="241"/>
      <c r="AH2" s="241"/>
      <c r="AI2" s="241"/>
      <c r="AJ2" s="241"/>
      <c r="AK2" s="241"/>
      <c r="AL2" s="321" t="s">
        <v>777</v>
      </c>
      <c r="AM2" s="321" t="s">
        <v>778</v>
      </c>
    </row>
    <row r="3" spans="1:41">
      <c r="A3" s="1423" t="str">
        <f>IF(A2="SAD69","Elipsóide: UGGI67",IF(A2="SIRGAS2000","Elipsóide: GRS80","Elipsóide: Hayford"))</f>
        <v>Elipsóide: GRS80</v>
      </c>
      <c r="B3" s="1424"/>
      <c r="C3" s="323"/>
      <c r="D3" s="1419"/>
      <c r="E3" s="321" t="s">
        <v>779</v>
      </c>
      <c r="F3" s="321" t="s">
        <v>780</v>
      </c>
      <c r="G3" s="321" t="s">
        <v>781</v>
      </c>
      <c r="H3" s="321" t="s">
        <v>782</v>
      </c>
      <c r="I3" s="321" t="s">
        <v>779</v>
      </c>
      <c r="J3" s="321" t="s">
        <v>780</v>
      </c>
      <c r="K3" s="321" t="s">
        <v>781</v>
      </c>
      <c r="L3" s="321" t="s">
        <v>782</v>
      </c>
      <c r="M3" s="324" t="s">
        <v>601</v>
      </c>
      <c r="N3" s="324" t="s">
        <v>783</v>
      </c>
      <c r="O3" s="324" t="s">
        <v>202</v>
      </c>
      <c r="P3" s="324" t="s">
        <v>397</v>
      </c>
      <c r="Q3" s="324" t="s">
        <v>413</v>
      </c>
      <c r="R3" s="324" t="s">
        <v>784</v>
      </c>
      <c r="S3" s="324" t="s">
        <v>785</v>
      </c>
      <c r="T3" s="324" t="s">
        <v>446</v>
      </c>
      <c r="U3" s="324" t="s">
        <v>786</v>
      </c>
      <c r="V3" s="324" t="s">
        <v>787</v>
      </c>
      <c r="W3" s="324" t="s">
        <v>788</v>
      </c>
      <c r="X3" s="324" t="s">
        <v>789</v>
      </c>
      <c r="Y3" s="324" t="s">
        <v>790</v>
      </c>
      <c r="Z3" s="324" t="s">
        <v>791</v>
      </c>
      <c r="AA3" s="324" t="s">
        <v>792</v>
      </c>
      <c r="AB3" s="324" t="s">
        <v>200</v>
      </c>
      <c r="AC3" s="324" t="s">
        <v>582</v>
      </c>
      <c r="AD3" s="324" t="s">
        <v>785</v>
      </c>
      <c r="AE3" s="324" t="s">
        <v>793</v>
      </c>
      <c r="AF3" s="241"/>
      <c r="AG3" s="241"/>
      <c r="AH3" s="241"/>
      <c r="AI3" s="241"/>
      <c r="AJ3" s="241"/>
      <c r="AK3" s="241"/>
      <c r="AL3" s="321" t="s">
        <v>779</v>
      </c>
      <c r="AM3" s="321" t="s">
        <v>779</v>
      </c>
    </row>
    <row r="4" spans="1:41">
      <c r="A4" s="322" t="s">
        <v>590</v>
      </c>
      <c r="B4" s="325" t="s">
        <v>794</v>
      </c>
      <c r="C4" s="326"/>
      <c r="D4" s="327">
        <v>1</v>
      </c>
      <c r="E4" s="327" t="e">
        <f>AF4</f>
        <v>#VALUE!</v>
      </c>
      <c r="F4" s="327" t="e">
        <f>AG4</f>
        <v>#VALUE!</v>
      </c>
      <c r="G4" s="328" t="e">
        <f>AH4</f>
        <v>#VALUE!</v>
      </c>
      <c r="H4" s="327" t="e">
        <f>((E4*SIGN(E4))+(F4/60)+(G4/3600))*SIGN(E4)</f>
        <v>#VALUE!</v>
      </c>
      <c r="I4" s="327">
        <f>AI4</f>
        <v>0</v>
      </c>
      <c r="J4" s="327">
        <f>AJ4</f>
        <v>0</v>
      </c>
      <c r="K4" s="327">
        <f>AK4</f>
        <v>0</v>
      </c>
      <c r="L4" s="329">
        <f>((I4*SIGN(I4))+(J4/60)+(K4/3600))*SIGN(I4)</f>
        <v>0</v>
      </c>
      <c r="M4" s="329">
        <f>(SQRT($A$5^2-$B$5^2)/$A$5)</f>
        <v>8.1819191119888474E-2</v>
      </c>
      <c r="N4" s="329">
        <f>(SQRT($A$5^2-$B$5^2)/$B$5)</f>
        <v>8.2094438229770347E-2</v>
      </c>
      <c r="O4" s="329">
        <f>1+3/4*(SQRT($A$5^2-$B$5^2)/$A$5)^2+45/64*(SQRT($A$5^2-$B$5^2)/$A$5)^4+175/256*(SQRT($A$5^2-$B$5^2)/$A$5)^6+11025/16384*(SQRT($A$5^2-$B$5^2)/$A$5)^8+43659/65536*(SQRT($A$5^2-$B$5^2)/$A$5)^10</f>
        <v>1.0050525018226657</v>
      </c>
      <c r="P4" s="329">
        <f>3/4*(SQRT($A$5^2-$B$5^2)/$A$5)^2+15/16*(SQRT($A$5^2-$B$5^2)/$A$5)^4+525/512*(SQRT($A$5^2-$B$5^2)/$A$5)^6+2205/2048*(SQRT($A$5^2-$B$5^2)/$A$5)^8+72765/65536*(SQRT($A$5^2-$B$5^2)/$A$5)^10</f>
        <v>5.0631086318432056E-3</v>
      </c>
      <c r="Q4" s="329">
        <f>15/64*(SQRT($A$5^2-$B$5^2)/$A$5)^4+105/256*(SQRT($A$5^2-$B$5^2)/$A$5)^6+2205/4096*(SQRT($A$5^2-$B$5^2)/$A$5)^8+10395/16384*(SQRT($A$5^2-$B$5^2)/$A$5)^10</f>
        <v>1.0627590303618776E-5</v>
      </c>
      <c r="R4" s="329">
        <f>35/512*(SQRT($A$5^2-$B$5^2)/$A$5)^6+315/2048*(SQRT($A$5^2-$B$5^2)/$A$5)^8+31185/131072*(SQRT($A$5^2-$B$5^2)/$A$5)^10</f>
        <v>2.0820378689919501E-8</v>
      </c>
      <c r="S4" s="329">
        <f>315/16384*(SQRT($A$5^2-$B$5^2)/$A$5)^8+3465/65536*(SQRT($A$5^2-$B$5^2)/$A$5)^10</f>
        <v>3.9323714008920611E-11</v>
      </c>
      <c r="T4" s="329">
        <f>639/131072*(SQRT($A$5^2-$B$5^2)/$A$5)^10</f>
        <v>6.5545480046391586E-14</v>
      </c>
      <c r="U4" s="329" t="e">
        <f>((1.29852166793243E-32*($A$5/(SQRT(1-(($A$5^2-$B$5^2)/$A$5^2)*(SIN(RADIANS(H4)))^2)))*SIN(RADIANS(H4*SIGN(H4)))*(COS(RADIANS(H4*SIGN(H4))))^5/720)*(61-58*(TAN(RADIANS(H4*SIGN(H4))))^2+(TAN(RADIANS(H4*SIGN(H4))))^4+270*((SQRT($A$5^2-$B$5^2))/$B$5)^2*(COS(H4*SIGN(H4)))^2-330*((SQRT($A$5^2-$B$5^2))/$B$5)^2*(SIN(H4*SIGN(H4)))^2)*0.9996*10^24)</f>
        <v>#VALUE!</v>
      </c>
      <c r="V4" s="329" t="e">
        <f>((2.6783932024479E-27*($A$5/(SQRT(1-(($A$5^2-$B$5^2)/$A$5^2)*(SIN(RADIANS(H4)))^2)))*(COS(RADIANS(H4*SIGN(H4))))^5/120)*(5-18*(TAN(RADIANS(H4*SIGN(H4))))^2+(TAN(RADIANS(H4*SIGN(H4))))^4+14*((SQRT($A$5^2-$B$5^2))/$B$5)^2*(COS(RADIANS(H4*SIGN(H4))))^2-58*((SQRT($A$5^2-$B$5^2))/$B$5)^2*(SIN(RADIANS(H4*SIGN(H4))))^2)*0.9996*10^20)</f>
        <v>#VALUE!</v>
      </c>
      <c r="W4" s="329" t="e">
        <f>($A$5*(1-(($A$5^2-$B$5^2)/$A$5^2)))*((O4*((H4*SIGN(H4)*PI())/180))-((P4*SIN(RADIANS(2*H4)*SIGN(H4)))/2)+((Q4*SIN(RADIANS(4*H4)*SIGN(H4)))/4)-((R4*SIN(RADIANS(6*H4)*SIGN(H4)))/6)+((S4*SIN(RADIANS(8*H4)*SIGN(H4)))/8)-((T4*SIN(RADIANS(10*H4)*SIGN(H4)))/10))</f>
        <v>#VALUE!</v>
      </c>
      <c r="X4" s="329" t="e">
        <f>0.9996*W4</f>
        <v>#VALUE!</v>
      </c>
      <c r="Y4" s="329" t="e">
        <f>((((($A$5/(SQRT(1-(($A$5^2-$B$5^2)/$A$5^2)*(SIN(RADIANS(H4)))^2)))*SIN(RADIANS(H4*SIGN(H4)))*COS(RADIANS(H4*SIGN(H4)))*(2.35044305389E-11))/2)*((0.9996*10^8))))</f>
        <v>#VALUE!</v>
      </c>
      <c r="Z4" s="329" t="e">
        <f>((5.5245825495862E-22*($A$5/(SQRT(1-(($A$5^2-$B$5^2)/$A$5^2)*(SIN(RADIANS(H4)))^2)))*SIN(RADIANS(H4*SIGN(H4)))*(COS(RADIANS(H4*SIGN(H4))))^3/24)*(5-(TAN(RADIANS(H4*SIGN(H4))))^2+9*((SQRT($A$5^2-$B$5^2))/$B$5)^2*(COS(RADIANS(H4*SIGN(H4))))^2+4*((SQRT($A$5^2-$B$5^2))/$B$5)^4*(COS(RADIANS(H4*SIGN(H4))))^4)*0.9996*10^16)</f>
        <v>#VALUE!</v>
      </c>
      <c r="AA4" s="329" t="e">
        <f>((($A$5/(SQRT(1-(($A$5^2-$B$5^2)/$A$5^2)*(SIN(RADIANS(H4)))^2)))*COS(RADIANS(H4*SIGN(H4)))*4.84813681107636E-06)*0.9996*10^4)</f>
        <v>#VALUE!</v>
      </c>
      <c r="AB4" s="329" t="e">
        <f>((1.13952694919095E-16*($A$5/(SQRT(1-(($A$5^2-$B$5^2)/$A$5^2)*(SIN(RADIANS(H4)))^2)))*(COS(RADIANS(H4*SIGN(H4)))^3/6)*(1-(TAN(RADIANS(H4*SIGN(H4))))^2+((SQRT($A$5^2-$B$5^2))/$B$5)^2*(COS(RADIANS(H4*SIGN(H4))))^2)*0.9996*10^12))</f>
        <v>#VALUE!</v>
      </c>
      <c r="AC4" s="329">
        <f>(0.0001*((L4-$B$6)*3600))*SIGN(0.0001*((L4-$B$6)*3600))</f>
        <v>0</v>
      </c>
      <c r="AD4" s="330" t="str">
        <f>IF(AL4&lt;&gt;"",IF($B$6&lt;L4,500000+((AA4*AC4)+(AB4*AC4^3)+(V4*AC4^5)),500000-((AA4*AC4)+(AB4*AC4^3)+(V4*AC4^5))),"")</f>
        <v/>
      </c>
      <c r="AE4" s="330" t="e">
        <f>IF(AM4&lt;&gt;"",
IF(H4&lt;0,10000000-(X4+(Y4*AC4^2)+(Z4*AC4^4)+(U4*AC4^6)),(X4+(Y4*AC4^2)+(Z4*AC4^4)+(U4*AC4^6))),"")</f>
        <v>#VALUE!</v>
      </c>
      <c r="AF4" s="314" t="e">
        <f>TRUNC(AL4)</f>
        <v>#VALUE!</v>
      </c>
      <c r="AG4" s="314" t="e">
        <f>INT((AF4-AL4)*60)</f>
        <v>#VALUE!</v>
      </c>
      <c r="AH4" s="331" t="e">
        <f>(((AF4-AL4)*60)-AG4)*60</f>
        <v>#VALUE!</v>
      </c>
      <c r="AI4" s="314">
        <f>TRUNC(AM4)</f>
        <v>0</v>
      </c>
      <c r="AJ4" s="314">
        <f>INT((AI4-AM4)*60)</f>
        <v>0</v>
      </c>
      <c r="AK4" s="331">
        <f>(((AI4-AM4)*60)-AJ4)*60</f>
        <v>0</v>
      </c>
      <c r="AL4" s="332" t="str">
        <f>LEFT('Formulário Orçamento de Conexão'!K72,9)</f>
        <v/>
      </c>
      <c r="AM4" s="332" cm="1">
        <f t="array" ref="AM4:AN4">'Formulário Orçamento de Conexão'!K73:L73</f>
        <v>0</v>
      </c>
      <c r="AN4">
        <v>0</v>
      </c>
    </row>
    <row r="5" spans="1:41">
      <c r="A5" s="333">
        <v>6378137</v>
      </c>
      <c r="B5" s="334">
        <v>6356752.3141000001</v>
      </c>
      <c r="C5" s="335"/>
      <c r="D5" s="327">
        <v>2</v>
      </c>
      <c r="E5" s="327">
        <f t="shared" ref="E5:G28" si="0">AF5</f>
        <v>-19</v>
      </c>
      <c r="F5" s="327">
        <f t="shared" si="0"/>
        <v>45</v>
      </c>
      <c r="G5" s="328">
        <f t="shared" si="0"/>
        <v>46.76399999999461</v>
      </c>
      <c r="H5" s="327">
        <f t="shared" ref="H5:H53" si="1">((E5*SIGN(E5))+(F5/60)+(G5/3600))*SIGN(E5)</f>
        <v>-19.762989999999999</v>
      </c>
      <c r="I5" s="327">
        <f t="shared" ref="I5:K28" si="2">AI5</f>
        <v>-47</v>
      </c>
      <c r="J5" s="327">
        <f t="shared" si="2"/>
        <v>56</v>
      </c>
      <c r="K5" s="327">
        <f t="shared" si="2"/>
        <v>31.380000000006589</v>
      </c>
      <c r="L5" s="327">
        <f>((I5*SIGN(I5))+(J5/60)+(K5/3600))*SIGN(I5)</f>
        <v>-47.942050000000002</v>
      </c>
      <c r="M5" s="327">
        <f>(SQRT($A$5^2-$B$5^2)/$A$5)</f>
        <v>8.1819191119888474E-2</v>
      </c>
      <c r="N5" s="327">
        <f>(SQRT($A$5^2-$B$5^2)/$B$5)</f>
        <v>8.2094438229770347E-2</v>
      </c>
      <c r="O5" s="327">
        <f>1+3/4*(SQRT($A$5^2-$B$5^2)/$A$5)^2+45/64*(SQRT($A$5^2-$B$5^2)/$A$5)^4+175/256*(SQRT($A$5^2-$B$5^2)/$A$5)^6+11025/16384*(SQRT($A$5^2-$B$5^2)/$A$5)^8+43659/65536*(SQRT($A$5^2-$B$5^2)/$A$5)^10</f>
        <v>1.0050525018226657</v>
      </c>
      <c r="P5" s="327">
        <f>3/4*(SQRT($A$5^2-$B$5^2)/$A$5)^2+15/16*(SQRT($A$5^2-$B$5^2)/$A$5)^4+525/512*(SQRT($A$5^2-$B$5^2)/$A$5)^6+2205/2048*(SQRT($A$5^2-$B$5^2)/$A$5)^8+72765/65536*(SQRT($A$5^2-$B$5^2)/$A$5)^10</f>
        <v>5.0631086318432056E-3</v>
      </c>
      <c r="Q5" s="327">
        <f>15/64*(SQRT($A$5^2-$B$5^2)/$A$5)^4+105/256*(SQRT($A$5^2-$B$5^2)/$A$5)^6+2205/4096*(SQRT($A$5^2-$B$5^2)/$A$5)^8+10395/16384*(SQRT($A$5^2-$B$5^2)/$A$5)^10</f>
        <v>1.0627590303618776E-5</v>
      </c>
      <c r="R5" s="327">
        <f>35/512*(SQRT($A$5^2-$B$5^2)/$A$5)^6+315/2048*(SQRT($A$5^2-$B$5^2)/$A$5)^8+31185/131072*(SQRT($A$5^2-$B$5^2)/$A$5)^10</f>
        <v>2.0820378689919501E-8</v>
      </c>
      <c r="S5" s="327">
        <f>315/16384*(SQRT($A$5^2-$B$5^2)/$A$5)^8+3465/65536*(SQRT($A$5^2-$B$5^2)/$A$5)^10</f>
        <v>3.9323714008920611E-11</v>
      </c>
      <c r="T5" s="327">
        <f>639/131072*(SQRT($A$5^2-$B$5^2)/$A$5)^10</f>
        <v>6.5545480046391586E-14</v>
      </c>
      <c r="U5" s="327">
        <f>((1.29852166793243E-32*($A$5/(SQRT(1-(($A$5^2-$B$5^2)/$A$5^2)*(SIN(RADIANS(H5)))^2)))*SIN(RADIANS(H5*SIGN(H5)))*(COS(RADIANS(H5*SIGN(H5))))^5/720)*(61-58*(TAN(RADIANS(H5*SIGN(H5))))^2+(TAN(RADIANS(H5*SIGN(H5))))^4+270*((SQRT($A$5^2-$B$5^2))/$B$5)^2*(COS(H5*SIGN(H5)))^2-330*((SQRT($A$5^2-$B$5^2))/$B$5)^2*(SIN(H5*SIGN(H5)))^2)*0.9996*10^24)</f>
        <v>1.516429921938386E-3</v>
      </c>
      <c r="V5" s="327">
        <f>((2.6783932024479E-27*($A$5/(SQRT(1-(($A$5^2-$B$5^2)/$A$5^2)*(SIN(RADIANS(H5)))^2)))*(COS(RADIANS(H5*SIGN(H5))))^5/120)*(5-18*(TAN(RADIANS(H5*SIGN(H5))))^2+(TAN(RADIANS(H5*SIGN(H5))))^4+14*((SQRT($A$5^2-$B$5^2))/$B$5)^2*(COS(RADIANS(H5*SIGN(H5))))^2-58*((SQRT($A$5^2-$B$5^2))/$B$5)^2*(SIN(RADIANS(H5*SIGN(H5))))^2)*0.9996*10^20)</f>
        <v>2.8709205654480357E-2</v>
      </c>
      <c r="W5" s="327">
        <f>($A$5*(1-(($A$5^2-$B$5^2)/$A$5^2)))*((O5*((H5*SIGN(H5)*PI())/180))-((P5*SIN(RADIANS(2*H5)*SIGN(H5)))/2)+((Q5*SIN(RADIANS(4*H5)*SIGN(H5)))/4)-((R5*SIN(RADIANS(6*H5)*SIGN(H5)))/6)+((S5*SIN(RADIANS(8*H5)*SIGN(H5)))/8)-((T5*SIN(RADIANS(10*H5)*SIGN(H5)))/10))</f>
        <v>2186128.5801479025</v>
      </c>
      <c r="X5" s="327">
        <f>0.9996*W5</f>
        <v>2185254.1287158434</v>
      </c>
      <c r="Y5" s="327">
        <f>((((($A$5/(SQRT(1-(($A$5^2-$B$5^2)/$A$5^2)*(SIN(RADIANS(H5)))^2)))*SIN(RADIANS(H5*SIGN(H5)))*COS(RADIANS(H5*SIGN(H5)))*(2.35044305389E-11))/2)*((0.9996*10^8))))</f>
        <v>2385.2032998744758</v>
      </c>
      <c r="Z5" s="327">
        <f>((5.5245825495862E-22*($A$5/(SQRT(1-(($A$5^2-$B$5^2)/$A$5^2)*(SIN(RADIANS(H5)))^2)))*SIN(RADIANS(H5*SIGN(H5)))*(COS(RADIANS(H5*SIGN(H5))))^3/24)*(5-(TAN(RADIANS(H5*SIGN(H5))))^2+9*((SQRT($A$5^2-$B$5^2))/$B$5)^2*(COS(RADIANS(H5*SIGN(H5))))^2+4*((SQRT($A$5^2-$B$5^2))/$B$5)^4*(COS(RADIANS(H5*SIGN(H5))))^4)*0.9996*10^16)</f>
        <v>2.0377503883171717</v>
      </c>
      <c r="AA5" s="327">
        <f>((($A$5/(SQRT(1-(($A$5^2-$B$5^2)/$A$5^2)*(SIN(RADIANS(H5)))^2)))*COS(RADIANS(H5*SIGN(H5)))*4.84813681107636E-06)*0.9996*10^4)</f>
        <v>291002.49249568902</v>
      </c>
      <c r="AB5" s="327">
        <f>((1.13952694919095E-16*($A$5/(SQRT(1-(($A$5^2-$B$5^2)/$A$5^2)*(SIN(RADIANS(H5)))^2)))*(COS(RADIANS(H5*SIGN(H5)))^3/6)*(1-(TAN(RADIANS(H5*SIGN(H5))))^2+((SQRT($A$5^2-$B$5^2))/$B$5)^2*(COS(RADIANS(H5*SIGN(H5))))^2)*0.9996*10^12))</f>
        <v>88.533006991102823</v>
      </c>
      <c r="AC5" s="327">
        <f>(0.0001*((L5-$B$6)*3600))*SIGN(0.0001*((L5-$B$6)*3600))</f>
        <v>17.259138</v>
      </c>
      <c r="AD5" s="330">
        <f t="shared" ref="AD5:AD53" si="3">IF(AL5&lt;&gt;"",IF($B$6&lt;L5,500000+((AA5*AC5)+(AB5*AC5^3)+(V5*AC5^5)),500000-((AA5*AC5)+(AB5*AC5^3)+(V5*AC5^5))),"")</f>
        <v>-5021576.5034830216</v>
      </c>
      <c r="AE5" s="330">
        <f t="shared" ref="AE5:AE53" si="4">IF(AM5&lt;&gt;"",IF(H5&lt;0,10000000-(X5+(Y5*AC5^2)+(Z5*AC5^4)+(U5*AC5^6)),(X5+(Y5*AC5^2)+(Z5*AC5^4)+(U5*AC5^6))),"")</f>
        <v>6883353.7427299432</v>
      </c>
      <c r="AF5" s="314">
        <f t="shared" ref="AF5:AF53" si="5">TRUNC(AL5)</f>
        <v>-19</v>
      </c>
      <c r="AG5" s="314">
        <f t="shared" ref="AG5:AG53" si="6">INT((AF5-AL5)*60)</f>
        <v>45</v>
      </c>
      <c r="AH5" s="331">
        <f t="shared" ref="AH5:AH53" si="7">(((AF5-AL5)*60)-AG5)*60</f>
        <v>46.76399999999461</v>
      </c>
      <c r="AI5" s="314">
        <f t="shared" ref="AI5:AI53" si="8">TRUNC(AM5)</f>
        <v>-47</v>
      </c>
      <c r="AJ5" s="314">
        <f t="shared" ref="AJ5:AJ53" si="9">INT((AI5-AM5)*60)</f>
        <v>56</v>
      </c>
      <c r="AK5" s="331">
        <f t="shared" ref="AK5:AK53" si="10">(((AI5-AM5)*60)-AJ5)*60</f>
        <v>31.380000000006589</v>
      </c>
      <c r="AL5" s="332" t="s">
        <v>795</v>
      </c>
      <c r="AM5" s="332" t="s">
        <v>796</v>
      </c>
    </row>
    <row r="6" spans="1:41" ht="15.75" thickBot="1">
      <c r="A6" s="336" t="s">
        <v>797</v>
      </c>
      <c r="B6" s="337" t="b">
        <f>A16</f>
        <v>0</v>
      </c>
      <c r="C6" s="338"/>
      <c r="D6" s="327">
        <v>3</v>
      </c>
      <c r="E6" s="327">
        <f t="shared" si="0"/>
        <v>0</v>
      </c>
      <c r="F6" s="327">
        <f t="shared" si="0"/>
        <v>0</v>
      </c>
      <c r="G6" s="328">
        <f t="shared" si="0"/>
        <v>0</v>
      </c>
      <c r="H6" s="327">
        <f t="shared" si="1"/>
        <v>0</v>
      </c>
      <c r="I6" s="327">
        <f t="shared" si="2"/>
        <v>0</v>
      </c>
      <c r="J6" s="327">
        <f t="shared" si="2"/>
        <v>0</v>
      </c>
      <c r="K6" s="327">
        <f t="shared" si="2"/>
        <v>0</v>
      </c>
      <c r="L6" s="327">
        <f t="shared" ref="L6:L53" si="11">((I6*SIGN(I6))+(J6/60)+(K6/3600))*SIGN(I6)</f>
        <v>0</v>
      </c>
      <c r="M6" s="327">
        <f t="shared" ref="M6:M53" si="12">(SQRT($A$5^2-$B$5^2)/$A$5)</f>
        <v>8.1819191119888474E-2</v>
      </c>
      <c r="N6" s="327">
        <f t="shared" ref="N6:N53" si="13">(SQRT($A$5^2-$B$5^2)/$B$5)</f>
        <v>8.2094438229770347E-2</v>
      </c>
      <c r="O6" s="327">
        <f t="shared" ref="O6:O53" si="14">1+3/4*(SQRT($A$5^2-$B$5^2)/$A$5)^2+45/64*(SQRT($A$5^2-$B$5^2)/$A$5)^4+175/256*(SQRT($A$5^2-$B$5^2)/$A$5)^6+11025/16384*(SQRT($A$5^2-$B$5^2)/$A$5)^8+43659/65536*(SQRT($A$5^2-$B$5^2)/$A$5)^10</f>
        <v>1.0050525018226657</v>
      </c>
      <c r="P6" s="327">
        <f t="shared" ref="P6:P53" si="15">3/4*(SQRT($A$5^2-$B$5^2)/$A$5)^2+15/16*(SQRT($A$5^2-$B$5^2)/$A$5)^4+525/512*(SQRT($A$5^2-$B$5^2)/$A$5)^6+2205/2048*(SQRT($A$5^2-$B$5^2)/$A$5)^8+72765/65536*(SQRT($A$5^2-$B$5^2)/$A$5)^10</f>
        <v>5.0631086318432056E-3</v>
      </c>
      <c r="Q6" s="327">
        <f t="shared" ref="Q6:Q53" si="16">15/64*(SQRT($A$5^2-$B$5^2)/$A$5)^4+105/256*(SQRT($A$5^2-$B$5^2)/$A$5)^6+2205/4096*(SQRT($A$5^2-$B$5^2)/$A$5)^8+10395/16384*(SQRT($A$5^2-$B$5^2)/$A$5)^10</f>
        <v>1.0627590303618776E-5</v>
      </c>
      <c r="R6" s="327">
        <f t="shared" ref="R6:R53" si="17">35/512*(SQRT($A$5^2-$B$5^2)/$A$5)^6+315/2048*(SQRT($A$5^2-$B$5^2)/$A$5)^8+31185/131072*(SQRT($A$5^2-$B$5^2)/$A$5)^10</f>
        <v>2.0820378689919501E-8</v>
      </c>
      <c r="S6" s="327">
        <f t="shared" ref="S6:S53" si="18">315/16384*(SQRT($A$5^2-$B$5^2)/$A$5)^8+3465/65536*(SQRT($A$5^2-$B$5^2)/$A$5)^10</f>
        <v>3.9323714008920611E-11</v>
      </c>
      <c r="T6" s="327">
        <f t="shared" ref="T6:T53" si="19">639/131072*(SQRT($A$5^2-$B$5^2)/$A$5)^10</f>
        <v>6.5545480046391586E-14</v>
      </c>
      <c r="U6" s="327">
        <f t="shared" ref="U6:U53" si="20">((1.29852166793243E-32*($A$5/(SQRT(1-(($A$5^2-$B$5^2)/$A$5^2)*(SIN(RADIANS(H6)))^2)))*SIN(RADIANS(H6*SIGN(H6)))*(COS(RADIANS(H6*SIGN(H6))))^5/720)*(61-58*(TAN(RADIANS(H6*SIGN(H6))))^2+(TAN(RADIANS(H6*SIGN(H6))))^4+270*((SQRT($A$5^2-$B$5^2))/$B$5)^2*(COS(H6*SIGN(H6)))^2-330*((SQRT($A$5^2-$B$5^2))/$B$5)^2*(SIN(H6*SIGN(H6)))^2)*0.9996*10^24)</f>
        <v>0</v>
      </c>
      <c r="V6" s="327">
        <f t="shared" ref="V6:V53" si="21">((2.6783932024479E-27*($A$5/(SQRT(1-(($A$5^2-$B$5^2)/$A$5^2)*(SIN(RADIANS(H6)))^2)))*(COS(RADIANS(H6*SIGN(H6))))^5/120)*(5-18*(TAN(RADIANS(H6*SIGN(H6))))^2+(TAN(RADIANS(H6*SIGN(H6))))^4+14*((SQRT($A$5^2-$B$5^2))/$B$5)^2*(COS(RADIANS(H6*SIGN(H6))))^2-58*((SQRT($A$5^2-$B$5^2))/$B$5)^2*(SIN(RADIANS(H6*SIGN(H6))))^2)*0.9996*10^20)</f>
        <v>7.249402448495651E-2</v>
      </c>
      <c r="W6" s="327">
        <f t="shared" ref="W6:W53" si="22">($A$5*(1-(($A$5^2-$B$5^2)/$A$5^2)))*((O6*((H6*SIGN(H6)*PI())/180))-((P6*SIN(RADIANS(2*H6)*SIGN(H6)))/2)+((Q6*SIN(RADIANS(4*H6)*SIGN(H6)))/4)-((R6*SIN(RADIANS(6*H6)*SIGN(H6)))/6)+((S6*SIN(RADIANS(8*H6)*SIGN(H6)))/8)-((T6*SIN(RADIANS(10*H6)*SIGN(H6)))/10))</f>
        <v>0</v>
      </c>
      <c r="X6" s="327">
        <f t="shared" ref="X6:X53" si="23">0.9996*W6</f>
        <v>0</v>
      </c>
      <c r="Y6" s="327">
        <f t="shared" ref="Y6:Y53" si="24">((((($A$5/(SQRT(1-(($A$5^2-$B$5^2)/$A$5^2)*(SIN(RADIANS(H6)))^2)))*SIN(RADIANS(H6*SIGN(H6)))*COS(RADIANS(H6*SIGN(H6)))*(2.35044305389E-11))/2)*((0.9996*10^8))))</f>
        <v>0</v>
      </c>
      <c r="Z6" s="327">
        <f t="shared" ref="Z6:Z53" si="25">((5.5245825495862E-22*($A$5/(SQRT(1-(($A$5^2-$B$5^2)/$A$5^2)*(SIN(RADIANS(H6)))^2)))*SIN(RADIANS(H6*SIGN(H6)))*(COS(RADIANS(H6*SIGN(H6))))^3/24)*(5-(TAN(RADIANS(H6*SIGN(H6))))^2+9*((SQRT($A$5^2-$B$5^2))/$B$5)^2*(COS(RADIANS(H6*SIGN(H6))))^2+4*((SQRT($A$5^2-$B$5^2))/$B$5)^4*(COS(RADIANS(H6*SIGN(H6))))^4)*0.9996*10^16)</f>
        <v>0</v>
      </c>
      <c r="AA6" s="327">
        <f t="shared" ref="AA6:AA53" si="26">((($A$5/(SQRT(1-(($A$5^2-$B$5^2)/$A$5^2)*(SIN(RADIANS(H6)))^2)))*COS(RADIANS(H6*SIGN(H6)))*4.84813681107636E-06)*0.9996*10^4)</f>
        <v>309097.11943477829</v>
      </c>
      <c r="AB6" s="327">
        <f t="shared" ref="AB6:AB53" si="27">((1.13952694919095E-16*($A$5/(SQRT(1-(($A$5^2-$B$5^2)/$A$5^2)*(SIN(RADIANS(H6)))^2)))*(COS(RADIANS(H6*SIGN(H6)))^3/6)*(1-(TAN(RADIANS(H6*SIGN(H6))))^2+((SQRT($A$5^2-$B$5^2))/$B$5)^2*(COS(RADIANS(H6*SIGN(H6))))^2)*0.9996*10^12))</f>
        <v>121.90192067628378</v>
      </c>
      <c r="AC6" s="327">
        <f t="shared" ref="AC6:AC53" si="28">(0.0001*((L6-$B$6)*3600))*SIGN(0.0001*((L6-$B$6)*3600))</f>
        <v>0</v>
      </c>
      <c r="AD6" s="330" t="str">
        <f t="shared" si="3"/>
        <v/>
      </c>
      <c r="AE6" s="330" t="str">
        <f t="shared" si="4"/>
        <v/>
      </c>
      <c r="AF6" s="314">
        <f t="shared" si="5"/>
        <v>0</v>
      </c>
      <c r="AG6" s="314">
        <f t="shared" si="6"/>
        <v>0</v>
      </c>
      <c r="AH6" s="331">
        <f t="shared" si="7"/>
        <v>0</v>
      </c>
      <c r="AI6" s="314">
        <f t="shared" si="8"/>
        <v>0</v>
      </c>
      <c r="AJ6" s="314">
        <f t="shared" si="9"/>
        <v>0</v>
      </c>
      <c r="AK6" s="331">
        <f t="shared" si="10"/>
        <v>0</v>
      </c>
      <c r="AL6" s="332"/>
      <c r="AM6" s="332"/>
    </row>
    <row r="7" spans="1:41">
      <c r="D7" s="327">
        <v>4</v>
      </c>
      <c r="E7" s="327">
        <f t="shared" si="0"/>
        <v>0</v>
      </c>
      <c r="F7" s="327">
        <f t="shared" si="0"/>
        <v>0</v>
      </c>
      <c r="G7" s="328">
        <f t="shared" si="0"/>
        <v>0</v>
      </c>
      <c r="H7" s="327">
        <f t="shared" si="1"/>
        <v>0</v>
      </c>
      <c r="I7" s="327">
        <f t="shared" si="2"/>
        <v>0</v>
      </c>
      <c r="J7" s="327">
        <f t="shared" si="2"/>
        <v>0</v>
      </c>
      <c r="K7" s="327">
        <f t="shared" si="2"/>
        <v>0</v>
      </c>
      <c r="L7" s="327">
        <f t="shared" si="11"/>
        <v>0</v>
      </c>
      <c r="M7" s="327">
        <f t="shared" si="12"/>
        <v>8.1819191119888474E-2</v>
      </c>
      <c r="N7" s="327">
        <f t="shared" si="13"/>
        <v>8.2094438229770347E-2</v>
      </c>
      <c r="O7" s="327">
        <f t="shared" si="14"/>
        <v>1.0050525018226657</v>
      </c>
      <c r="P7" s="327">
        <f t="shared" si="15"/>
        <v>5.0631086318432056E-3</v>
      </c>
      <c r="Q7" s="327">
        <f t="shared" si="16"/>
        <v>1.0627590303618776E-5</v>
      </c>
      <c r="R7" s="327">
        <f t="shared" si="17"/>
        <v>2.0820378689919501E-8</v>
      </c>
      <c r="S7" s="327">
        <f t="shared" si="18"/>
        <v>3.9323714008920611E-11</v>
      </c>
      <c r="T7" s="327">
        <f t="shared" si="19"/>
        <v>6.5545480046391586E-14</v>
      </c>
      <c r="U7" s="327">
        <f t="shared" si="20"/>
        <v>0</v>
      </c>
      <c r="V7" s="327">
        <f t="shared" si="21"/>
        <v>7.249402448495651E-2</v>
      </c>
      <c r="W7" s="327">
        <f t="shared" si="22"/>
        <v>0</v>
      </c>
      <c r="X7" s="327">
        <f t="shared" si="23"/>
        <v>0</v>
      </c>
      <c r="Y7" s="327">
        <f t="shared" si="24"/>
        <v>0</v>
      </c>
      <c r="Z7" s="327">
        <f t="shared" si="25"/>
        <v>0</v>
      </c>
      <c r="AA7" s="327">
        <f t="shared" si="26"/>
        <v>309097.11943477829</v>
      </c>
      <c r="AB7" s="327">
        <f t="shared" si="27"/>
        <v>121.90192067628378</v>
      </c>
      <c r="AC7" s="327">
        <f t="shared" si="28"/>
        <v>0</v>
      </c>
      <c r="AD7" s="330" t="str">
        <f t="shared" si="3"/>
        <v/>
      </c>
      <c r="AE7" s="330" t="str">
        <f t="shared" si="4"/>
        <v/>
      </c>
      <c r="AF7" s="314">
        <f t="shared" si="5"/>
        <v>0</v>
      </c>
      <c r="AG7" s="314">
        <f t="shared" si="6"/>
        <v>0</v>
      </c>
      <c r="AH7" s="331">
        <f t="shared" si="7"/>
        <v>0</v>
      </c>
      <c r="AI7" s="314">
        <f t="shared" si="8"/>
        <v>0</v>
      </c>
      <c r="AJ7" s="314">
        <f t="shared" si="9"/>
        <v>0</v>
      </c>
      <c r="AK7" s="331">
        <f t="shared" si="10"/>
        <v>0</v>
      </c>
      <c r="AL7" s="332"/>
      <c r="AM7" s="332"/>
    </row>
    <row r="8" spans="1:41">
      <c r="A8" s="195"/>
      <c r="B8" t="s">
        <v>798</v>
      </c>
      <c r="D8" s="327">
        <v>5</v>
      </c>
      <c r="E8" s="327">
        <f t="shared" si="0"/>
        <v>0</v>
      </c>
      <c r="F8" s="327">
        <f t="shared" si="0"/>
        <v>0</v>
      </c>
      <c r="G8" s="328">
        <f t="shared" si="0"/>
        <v>0</v>
      </c>
      <c r="H8" s="327">
        <f t="shared" si="1"/>
        <v>0</v>
      </c>
      <c r="I8" s="327">
        <f t="shared" si="2"/>
        <v>0</v>
      </c>
      <c r="J8" s="327">
        <f t="shared" si="2"/>
        <v>0</v>
      </c>
      <c r="K8" s="327">
        <f t="shared" si="2"/>
        <v>0</v>
      </c>
      <c r="L8" s="327">
        <f t="shared" si="11"/>
        <v>0</v>
      </c>
      <c r="M8" s="327">
        <f t="shared" si="12"/>
        <v>8.1819191119888474E-2</v>
      </c>
      <c r="N8" s="327">
        <f t="shared" si="13"/>
        <v>8.2094438229770347E-2</v>
      </c>
      <c r="O8" s="327">
        <f t="shared" si="14"/>
        <v>1.0050525018226657</v>
      </c>
      <c r="P8" s="327">
        <f t="shared" si="15"/>
        <v>5.0631086318432056E-3</v>
      </c>
      <c r="Q8" s="327">
        <f t="shared" si="16"/>
        <v>1.0627590303618776E-5</v>
      </c>
      <c r="R8" s="327">
        <f t="shared" si="17"/>
        <v>2.0820378689919501E-8</v>
      </c>
      <c r="S8" s="327">
        <f t="shared" si="18"/>
        <v>3.9323714008920611E-11</v>
      </c>
      <c r="T8" s="327">
        <f t="shared" si="19"/>
        <v>6.5545480046391586E-14</v>
      </c>
      <c r="U8" s="327">
        <f t="shared" si="20"/>
        <v>0</v>
      </c>
      <c r="V8" s="327">
        <f t="shared" si="21"/>
        <v>7.249402448495651E-2</v>
      </c>
      <c r="W8" s="327">
        <f t="shared" si="22"/>
        <v>0</v>
      </c>
      <c r="X8" s="327">
        <f t="shared" si="23"/>
        <v>0</v>
      </c>
      <c r="Y8" s="327">
        <f t="shared" si="24"/>
        <v>0</v>
      </c>
      <c r="Z8" s="327">
        <f t="shared" si="25"/>
        <v>0</v>
      </c>
      <c r="AA8" s="327">
        <f t="shared" si="26"/>
        <v>309097.11943477829</v>
      </c>
      <c r="AB8" s="327">
        <f t="shared" si="27"/>
        <v>121.90192067628378</v>
      </c>
      <c r="AC8" s="327">
        <f t="shared" si="28"/>
        <v>0</v>
      </c>
      <c r="AD8" s="330" t="str">
        <f t="shared" si="3"/>
        <v/>
      </c>
      <c r="AE8" s="330" t="str">
        <f t="shared" si="4"/>
        <v/>
      </c>
      <c r="AF8" s="314">
        <f t="shared" si="5"/>
        <v>0</v>
      </c>
      <c r="AG8" s="314">
        <f t="shared" si="6"/>
        <v>0</v>
      </c>
      <c r="AH8" s="331">
        <f t="shared" si="7"/>
        <v>0</v>
      </c>
      <c r="AI8" s="314">
        <f t="shared" si="8"/>
        <v>0</v>
      </c>
      <c r="AJ8" s="314">
        <f t="shared" si="9"/>
        <v>0</v>
      </c>
      <c r="AK8" s="331">
        <f t="shared" si="10"/>
        <v>0</v>
      </c>
      <c r="AL8" s="332"/>
      <c r="AM8" s="332"/>
    </row>
    <row r="9" spans="1:41">
      <c r="A9" s="339"/>
      <c r="B9" t="s">
        <v>799</v>
      </c>
      <c r="D9" s="327">
        <v>6</v>
      </c>
      <c r="E9" s="327">
        <f t="shared" si="0"/>
        <v>0</v>
      </c>
      <c r="F9" s="327">
        <f t="shared" si="0"/>
        <v>0</v>
      </c>
      <c r="G9" s="328">
        <f t="shared" si="0"/>
        <v>0</v>
      </c>
      <c r="H9" s="327">
        <f t="shared" si="1"/>
        <v>0</v>
      </c>
      <c r="I9" s="327">
        <f t="shared" si="2"/>
        <v>0</v>
      </c>
      <c r="J9" s="327">
        <f t="shared" si="2"/>
        <v>0</v>
      </c>
      <c r="K9" s="327">
        <f t="shared" si="2"/>
        <v>0</v>
      </c>
      <c r="L9" s="327">
        <f t="shared" si="11"/>
        <v>0</v>
      </c>
      <c r="M9" s="327">
        <f t="shared" si="12"/>
        <v>8.1819191119888474E-2</v>
      </c>
      <c r="N9" s="327">
        <f t="shared" si="13"/>
        <v>8.2094438229770347E-2</v>
      </c>
      <c r="O9" s="327">
        <f t="shared" si="14"/>
        <v>1.0050525018226657</v>
      </c>
      <c r="P9" s="327">
        <f t="shared" si="15"/>
        <v>5.0631086318432056E-3</v>
      </c>
      <c r="Q9" s="327">
        <f t="shared" si="16"/>
        <v>1.0627590303618776E-5</v>
      </c>
      <c r="R9" s="327">
        <f t="shared" si="17"/>
        <v>2.0820378689919501E-8</v>
      </c>
      <c r="S9" s="327">
        <f t="shared" si="18"/>
        <v>3.9323714008920611E-11</v>
      </c>
      <c r="T9" s="327">
        <f t="shared" si="19"/>
        <v>6.5545480046391586E-14</v>
      </c>
      <c r="U9" s="327">
        <f t="shared" si="20"/>
        <v>0</v>
      </c>
      <c r="V9" s="327">
        <f t="shared" si="21"/>
        <v>7.249402448495651E-2</v>
      </c>
      <c r="W9" s="327">
        <f t="shared" si="22"/>
        <v>0</v>
      </c>
      <c r="X9" s="327">
        <f t="shared" si="23"/>
        <v>0</v>
      </c>
      <c r="Y9" s="327">
        <f t="shared" si="24"/>
        <v>0</v>
      </c>
      <c r="Z9" s="327">
        <f t="shared" si="25"/>
        <v>0</v>
      </c>
      <c r="AA9" s="327">
        <f t="shared" si="26"/>
        <v>309097.11943477829</v>
      </c>
      <c r="AB9" s="327">
        <f t="shared" si="27"/>
        <v>121.90192067628378</v>
      </c>
      <c r="AC9" s="327">
        <f t="shared" si="28"/>
        <v>0</v>
      </c>
      <c r="AD9" s="330" t="str">
        <f t="shared" si="3"/>
        <v/>
      </c>
      <c r="AE9" s="330" t="str">
        <f t="shared" si="4"/>
        <v/>
      </c>
      <c r="AF9" s="314">
        <f t="shared" si="5"/>
        <v>0</v>
      </c>
      <c r="AG9" s="314">
        <f t="shared" si="6"/>
        <v>0</v>
      </c>
      <c r="AH9" s="331">
        <f t="shared" si="7"/>
        <v>0</v>
      </c>
      <c r="AI9" s="314">
        <f t="shared" si="8"/>
        <v>0</v>
      </c>
      <c r="AJ9" s="314">
        <f t="shared" si="9"/>
        <v>0</v>
      </c>
      <c r="AK9" s="331">
        <f t="shared" si="10"/>
        <v>0</v>
      </c>
      <c r="AL9" s="332"/>
      <c r="AM9" s="332"/>
    </row>
    <row r="10" spans="1:41">
      <c r="D10" s="327">
        <v>7</v>
      </c>
      <c r="E10" s="327">
        <f t="shared" si="0"/>
        <v>0</v>
      </c>
      <c r="F10" s="327">
        <f t="shared" si="0"/>
        <v>0</v>
      </c>
      <c r="G10" s="328">
        <f t="shared" si="0"/>
        <v>0</v>
      </c>
      <c r="H10" s="327">
        <f t="shared" si="1"/>
        <v>0</v>
      </c>
      <c r="I10" s="327">
        <f t="shared" si="2"/>
        <v>0</v>
      </c>
      <c r="J10" s="327">
        <f t="shared" si="2"/>
        <v>0</v>
      </c>
      <c r="K10" s="327">
        <f t="shared" si="2"/>
        <v>0</v>
      </c>
      <c r="L10" s="327">
        <f t="shared" si="11"/>
        <v>0</v>
      </c>
      <c r="M10" s="327">
        <f t="shared" si="12"/>
        <v>8.1819191119888474E-2</v>
      </c>
      <c r="N10" s="327">
        <f t="shared" si="13"/>
        <v>8.2094438229770347E-2</v>
      </c>
      <c r="O10" s="327">
        <f t="shared" si="14"/>
        <v>1.0050525018226657</v>
      </c>
      <c r="P10" s="327">
        <f t="shared" si="15"/>
        <v>5.0631086318432056E-3</v>
      </c>
      <c r="Q10" s="327">
        <f t="shared" si="16"/>
        <v>1.0627590303618776E-5</v>
      </c>
      <c r="R10" s="327">
        <f t="shared" si="17"/>
        <v>2.0820378689919501E-8</v>
      </c>
      <c r="S10" s="327">
        <f t="shared" si="18"/>
        <v>3.9323714008920611E-11</v>
      </c>
      <c r="T10" s="327">
        <f t="shared" si="19"/>
        <v>6.5545480046391586E-14</v>
      </c>
      <c r="U10" s="327">
        <f t="shared" si="20"/>
        <v>0</v>
      </c>
      <c r="V10" s="327">
        <f t="shared" si="21"/>
        <v>7.249402448495651E-2</v>
      </c>
      <c r="W10" s="327">
        <f t="shared" si="22"/>
        <v>0</v>
      </c>
      <c r="X10" s="327">
        <f t="shared" si="23"/>
        <v>0</v>
      </c>
      <c r="Y10" s="327">
        <f t="shared" si="24"/>
        <v>0</v>
      </c>
      <c r="Z10" s="327">
        <f t="shared" si="25"/>
        <v>0</v>
      </c>
      <c r="AA10" s="327">
        <f t="shared" si="26"/>
        <v>309097.11943477829</v>
      </c>
      <c r="AB10" s="327">
        <f t="shared" si="27"/>
        <v>121.90192067628378</v>
      </c>
      <c r="AC10" s="327">
        <f t="shared" si="28"/>
        <v>0</v>
      </c>
      <c r="AD10" s="330" t="str">
        <f t="shared" si="3"/>
        <v/>
      </c>
      <c r="AE10" s="330" t="str">
        <f t="shared" si="4"/>
        <v/>
      </c>
      <c r="AF10" s="314">
        <f t="shared" si="5"/>
        <v>0</v>
      </c>
      <c r="AG10" s="314">
        <f t="shared" si="6"/>
        <v>0</v>
      </c>
      <c r="AH10" s="331">
        <f t="shared" si="7"/>
        <v>0</v>
      </c>
      <c r="AI10" s="314">
        <f t="shared" si="8"/>
        <v>0</v>
      </c>
      <c r="AJ10" s="314">
        <f t="shared" si="9"/>
        <v>0</v>
      </c>
      <c r="AK10" s="331">
        <f t="shared" si="10"/>
        <v>0</v>
      </c>
      <c r="AL10" s="332"/>
      <c r="AM10" s="332"/>
    </row>
    <row r="11" spans="1:41">
      <c r="D11" s="327">
        <v>8</v>
      </c>
      <c r="E11" s="327">
        <f t="shared" si="0"/>
        <v>0</v>
      </c>
      <c r="F11" s="327">
        <f t="shared" si="0"/>
        <v>0</v>
      </c>
      <c r="G11" s="328">
        <f t="shared" si="0"/>
        <v>0</v>
      </c>
      <c r="H11" s="327">
        <f t="shared" si="1"/>
        <v>0</v>
      </c>
      <c r="I11" s="327">
        <f t="shared" si="2"/>
        <v>0</v>
      </c>
      <c r="J11" s="327">
        <f t="shared" si="2"/>
        <v>0</v>
      </c>
      <c r="K11" s="327">
        <f t="shared" si="2"/>
        <v>0</v>
      </c>
      <c r="L11" s="327">
        <f t="shared" si="11"/>
        <v>0</v>
      </c>
      <c r="M11" s="327">
        <f t="shared" si="12"/>
        <v>8.1819191119888474E-2</v>
      </c>
      <c r="N11" s="327">
        <f t="shared" si="13"/>
        <v>8.2094438229770347E-2</v>
      </c>
      <c r="O11" s="327">
        <f t="shared" si="14"/>
        <v>1.0050525018226657</v>
      </c>
      <c r="P11" s="327">
        <f t="shared" si="15"/>
        <v>5.0631086318432056E-3</v>
      </c>
      <c r="Q11" s="327">
        <f t="shared" si="16"/>
        <v>1.0627590303618776E-5</v>
      </c>
      <c r="R11" s="327">
        <f t="shared" si="17"/>
        <v>2.0820378689919501E-8</v>
      </c>
      <c r="S11" s="327">
        <f t="shared" si="18"/>
        <v>3.9323714008920611E-11</v>
      </c>
      <c r="T11" s="327">
        <f t="shared" si="19"/>
        <v>6.5545480046391586E-14</v>
      </c>
      <c r="U11" s="327">
        <f t="shared" si="20"/>
        <v>0</v>
      </c>
      <c r="V11" s="327">
        <f t="shared" si="21"/>
        <v>7.249402448495651E-2</v>
      </c>
      <c r="W11" s="327">
        <f t="shared" si="22"/>
        <v>0</v>
      </c>
      <c r="X11" s="327">
        <f t="shared" si="23"/>
        <v>0</v>
      </c>
      <c r="Y11" s="327">
        <f t="shared" si="24"/>
        <v>0</v>
      </c>
      <c r="Z11" s="327">
        <f t="shared" si="25"/>
        <v>0</v>
      </c>
      <c r="AA11" s="327">
        <f t="shared" si="26"/>
        <v>309097.11943477829</v>
      </c>
      <c r="AB11" s="327">
        <f t="shared" si="27"/>
        <v>121.90192067628378</v>
      </c>
      <c r="AC11" s="327">
        <f t="shared" si="28"/>
        <v>0</v>
      </c>
      <c r="AD11" s="330" t="str">
        <f t="shared" si="3"/>
        <v/>
      </c>
      <c r="AE11" s="330" t="str">
        <f t="shared" si="4"/>
        <v/>
      </c>
      <c r="AF11" s="314">
        <f t="shared" si="5"/>
        <v>0</v>
      </c>
      <c r="AG11" s="314">
        <f t="shared" si="6"/>
        <v>0</v>
      </c>
      <c r="AH11" s="331">
        <f t="shared" si="7"/>
        <v>0</v>
      </c>
      <c r="AI11" s="314">
        <f t="shared" si="8"/>
        <v>0</v>
      </c>
      <c r="AJ11" s="314">
        <f t="shared" si="9"/>
        <v>0</v>
      </c>
      <c r="AK11" s="331">
        <f t="shared" si="10"/>
        <v>0</v>
      </c>
      <c r="AL11" s="332"/>
      <c r="AM11" s="332"/>
    </row>
    <row r="12" spans="1:41">
      <c r="D12" s="327">
        <v>9</v>
      </c>
      <c r="E12" s="327">
        <f t="shared" si="0"/>
        <v>0</v>
      </c>
      <c r="F12" s="327">
        <f t="shared" si="0"/>
        <v>0</v>
      </c>
      <c r="G12" s="328">
        <f t="shared" si="0"/>
        <v>0</v>
      </c>
      <c r="H12" s="327">
        <f t="shared" si="1"/>
        <v>0</v>
      </c>
      <c r="I12" s="327">
        <f t="shared" si="2"/>
        <v>0</v>
      </c>
      <c r="J12" s="327">
        <f t="shared" si="2"/>
        <v>0</v>
      </c>
      <c r="K12" s="327">
        <f t="shared" si="2"/>
        <v>0</v>
      </c>
      <c r="L12" s="327">
        <f t="shared" si="11"/>
        <v>0</v>
      </c>
      <c r="M12" s="327">
        <f t="shared" si="12"/>
        <v>8.1819191119888474E-2</v>
      </c>
      <c r="N12" s="327">
        <f t="shared" si="13"/>
        <v>8.2094438229770347E-2</v>
      </c>
      <c r="O12" s="327">
        <f t="shared" si="14"/>
        <v>1.0050525018226657</v>
      </c>
      <c r="P12" s="327">
        <f t="shared" si="15"/>
        <v>5.0631086318432056E-3</v>
      </c>
      <c r="Q12" s="327">
        <f t="shared" si="16"/>
        <v>1.0627590303618776E-5</v>
      </c>
      <c r="R12" s="327">
        <f t="shared" si="17"/>
        <v>2.0820378689919501E-8</v>
      </c>
      <c r="S12" s="327">
        <f t="shared" si="18"/>
        <v>3.9323714008920611E-11</v>
      </c>
      <c r="T12" s="327">
        <f t="shared" si="19"/>
        <v>6.5545480046391586E-14</v>
      </c>
      <c r="U12" s="327">
        <f t="shared" si="20"/>
        <v>0</v>
      </c>
      <c r="V12" s="327">
        <f t="shared" si="21"/>
        <v>7.249402448495651E-2</v>
      </c>
      <c r="W12" s="327">
        <f t="shared" si="22"/>
        <v>0</v>
      </c>
      <c r="X12" s="327">
        <f t="shared" si="23"/>
        <v>0</v>
      </c>
      <c r="Y12" s="327">
        <f t="shared" si="24"/>
        <v>0</v>
      </c>
      <c r="Z12" s="327">
        <f t="shared" si="25"/>
        <v>0</v>
      </c>
      <c r="AA12" s="327">
        <f t="shared" si="26"/>
        <v>309097.11943477829</v>
      </c>
      <c r="AB12" s="327">
        <f t="shared" si="27"/>
        <v>121.90192067628378</v>
      </c>
      <c r="AC12" s="327">
        <f t="shared" si="28"/>
        <v>0</v>
      </c>
      <c r="AD12" s="330" t="str">
        <f t="shared" si="3"/>
        <v/>
      </c>
      <c r="AE12" s="330" t="str">
        <f t="shared" si="4"/>
        <v/>
      </c>
      <c r="AF12" s="314">
        <f t="shared" si="5"/>
        <v>0</v>
      </c>
      <c r="AG12" s="314">
        <f t="shared" si="6"/>
        <v>0</v>
      </c>
      <c r="AH12" s="331">
        <f t="shared" si="7"/>
        <v>0</v>
      </c>
      <c r="AI12" s="314">
        <f t="shared" si="8"/>
        <v>0</v>
      </c>
      <c r="AJ12" s="314">
        <f t="shared" si="9"/>
        <v>0</v>
      </c>
      <c r="AK12" s="331">
        <f t="shared" si="10"/>
        <v>0</v>
      </c>
      <c r="AL12" s="332"/>
      <c r="AM12" s="332"/>
    </row>
    <row r="13" spans="1:41">
      <c r="D13" s="327">
        <v>10</v>
      </c>
      <c r="E13" s="327">
        <f t="shared" si="0"/>
        <v>0</v>
      </c>
      <c r="F13" s="327">
        <f t="shared" si="0"/>
        <v>0</v>
      </c>
      <c r="G13" s="328">
        <f t="shared" si="0"/>
        <v>0</v>
      </c>
      <c r="H13" s="327">
        <f t="shared" si="1"/>
        <v>0</v>
      </c>
      <c r="I13" s="327">
        <f t="shared" si="2"/>
        <v>0</v>
      </c>
      <c r="J13" s="327">
        <f t="shared" si="2"/>
        <v>0</v>
      </c>
      <c r="K13" s="327">
        <f t="shared" si="2"/>
        <v>0</v>
      </c>
      <c r="L13" s="327">
        <f t="shared" si="11"/>
        <v>0</v>
      </c>
      <c r="M13" s="327">
        <f t="shared" si="12"/>
        <v>8.1819191119888474E-2</v>
      </c>
      <c r="N13" s="327">
        <f t="shared" si="13"/>
        <v>8.2094438229770347E-2</v>
      </c>
      <c r="O13" s="327">
        <f t="shared" si="14"/>
        <v>1.0050525018226657</v>
      </c>
      <c r="P13" s="327">
        <f t="shared" si="15"/>
        <v>5.0631086318432056E-3</v>
      </c>
      <c r="Q13" s="327">
        <f t="shared" si="16"/>
        <v>1.0627590303618776E-5</v>
      </c>
      <c r="R13" s="327">
        <f t="shared" si="17"/>
        <v>2.0820378689919501E-8</v>
      </c>
      <c r="S13" s="327">
        <f t="shared" si="18"/>
        <v>3.9323714008920611E-11</v>
      </c>
      <c r="T13" s="327">
        <f t="shared" si="19"/>
        <v>6.5545480046391586E-14</v>
      </c>
      <c r="U13" s="327">
        <f t="shared" si="20"/>
        <v>0</v>
      </c>
      <c r="V13" s="327">
        <f t="shared" si="21"/>
        <v>7.249402448495651E-2</v>
      </c>
      <c r="W13" s="327">
        <f t="shared" si="22"/>
        <v>0</v>
      </c>
      <c r="X13" s="327">
        <f t="shared" si="23"/>
        <v>0</v>
      </c>
      <c r="Y13" s="327">
        <f t="shared" si="24"/>
        <v>0</v>
      </c>
      <c r="Z13" s="327">
        <f t="shared" si="25"/>
        <v>0</v>
      </c>
      <c r="AA13" s="327">
        <f t="shared" si="26"/>
        <v>309097.11943477829</v>
      </c>
      <c r="AB13" s="327">
        <f t="shared" si="27"/>
        <v>121.90192067628378</v>
      </c>
      <c r="AC13" s="327">
        <f t="shared" si="28"/>
        <v>0</v>
      </c>
      <c r="AD13" s="330" t="str">
        <f t="shared" si="3"/>
        <v/>
      </c>
      <c r="AE13" s="330" t="str">
        <f t="shared" si="4"/>
        <v/>
      </c>
      <c r="AF13" s="314">
        <f t="shared" si="5"/>
        <v>0</v>
      </c>
      <c r="AG13" s="314">
        <f t="shared" si="6"/>
        <v>0</v>
      </c>
      <c r="AH13" s="331">
        <f t="shared" si="7"/>
        <v>0</v>
      </c>
      <c r="AI13" s="314">
        <f t="shared" si="8"/>
        <v>0</v>
      </c>
      <c r="AJ13" s="314">
        <f t="shared" si="9"/>
        <v>0</v>
      </c>
      <c r="AK13" s="331">
        <f t="shared" si="10"/>
        <v>0</v>
      </c>
      <c r="AL13" s="332"/>
      <c r="AM13" s="332"/>
    </row>
    <row r="14" spans="1:41">
      <c r="D14" s="327">
        <v>11</v>
      </c>
      <c r="E14" s="327">
        <f t="shared" si="0"/>
        <v>0</v>
      </c>
      <c r="F14" s="327">
        <f t="shared" si="0"/>
        <v>0</v>
      </c>
      <c r="G14" s="328">
        <f t="shared" si="0"/>
        <v>0</v>
      </c>
      <c r="H14" s="327">
        <f t="shared" si="1"/>
        <v>0</v>
      </c>
      <c r="I14" s="327">
        <f t="shared" si="2"/>
        <v>0</v>
      </c>
      <c r="J14" s="327">
        <f t="shared" si="2"/>
        <v>0</v>
      </c>
      <c r="K14" s="327">
        <f t="shared" si="2"/>
        <v>0</v>
      </c>
      <c r="L14" s="327">
        <f t="shared" si="11"/>
        <v>0</v>
      </c>
      <c r="M14" s="327">
        <f t="shared" si="12"/>
        <v>8.1819191119888474E-2</v>
      </c>
      <c r="N14" s="327">
        <f t="shared" si="13"/>
        <v>8.2094438229770347E-2</v>
      </c>
      <c r="O14" s="327">
        <f t="shared" si="14"/>
        <v>1.0050525018226657</v>
      </c>
      <c r="P14" s="327">
        <f t="shared" si="15"/>
        <v>5.0631086318432056E-3</v>
      </c>
      <c r="Q14" s="327">
        <f t="shared" si="16"/>
        <v>1.0627590303618776E-5</v>
      </c>
      <c r="R14" s="327">
        <f t="shared" si="17"/>
        <v>2.0820378689919501E-8</v>
      </c>
      <c r="S14" s="327">
        <f t="shared" si="18"/>
        <v>3.9323714008920611E-11</v>
      </c>
      <c r="T14" s="327">
        <f t="shared" si="19"/>
        <v>6.5545480046391586E-14</v>
      </c>
      <c r="U14" s="327">
        <f t="shared" si="20"/>
        <v>0</v>
      </c>
      <c r="V14" s="327">
        <f t="shared" si="21"/>
        <v>7.249402448495651E-2</v>
      </c>
      <c r="W14" s="327">
        <f t="shared" si="22"/>
        <v>0</v>
      </c>
      <c r="X14" s="327">
        <f t="shared" si="23"/>
        <v>0</v>
      </c>
      <c r="Y14" s="327">
        <f t="shared" si="24"/>
        <v>0</v>
      </c>
      <c r="Z14" s="327">
        <f t="shared" si="25"/>
        <v>0</v>
      </c>
      <c r="AA14" s="327">
        <f t="shared" si="26"/>
        <v>309097.11943477829</v>
      </c>
      <c r="AB14" s="327">
        <f t="shared" si="27"/>
        <v>121.90192067628378</v>
      </c>
      <c r="AC14" s="327">
        <f t="shared" si="28"/>
        <v>0</v>
      </c>
      <c r="AD14" s="330" t="str">
        <f t="shared" si="3"/>
        <v/>
      </c>
      <c r="AE14" s="330" t="str">
        <f t="shared" si="4"/>
        <v/>
      </c>
      <c r="AF14" s="314">
        <f t="shared" si="5"/>
        <v>0</v>
      </c>
      <c r="AG14" s="314">
        <f t="shared" si="6"/>
        <v>0</v>
      </c>
      <c r="AH14" s="331">
        <f t="shared" si="7"/>
        <v>0</v>
      </c>
      <c r="AI14" s="314">
        <f t="shared" si="8"/>
        <v>0</v>
      </c>
      <c r="AJ14" s="314">
        <f t="shared" si="9"/>
        <v>0</v>
      </c>
      <c r="AK14" s="331">
        <f t="shared" si="10"/>
        <v>0</v>
      </c>
      <c r="AL14" s="332"/>
      <c r="AM14" s="332"/>
      <c r="AO14" s="341"/>
    </row>
    <row r="15" spans="1:41">
      <c r="D15" s="327">
        <v>12</v>
      </c>
      <c r="E15" s="327">
        <f t="shared" si="0"/>
        <v>0</v>
      </c>
      <c r="F15" s="327">
        <f t="shared" si="0"/>
        <v>0</v>
      </c>
      <c r="G15" s="328">
        <f t="shared" si="0"/>
        <v>0</v>
      </c>
      <c r="H15" s="327">
        <f t="shared" si="1"/>
        <v>0</v>
      </c>
      <c r="I15" s="327">
        <f t="shared" si="2"/>
        <v>0</v>
      </c>
      <c r="J15" s="327">
        <f t="shared" si="2"/>
        <v>0</v>
      </c>
      <c r="K15" s="327">
        <f t="shared" si="2"/>
        <v>0</v>
      </c>
      <c r="L15" s="327">
        <f t="shared" si="11"/>
        <v>0</v>
      </c>
      <c r="M15" s="327">
        <f t="shared" si="12"/>
        <v>8.1819191119888474E-2</v>
      </c>
      <c r="N15" s="327">
        <f t="shared" si="13"/>
        <v>8.2094438229770347E-2</v>
      </c>
      <c r="O15" s="327">
        <f t="shared" si="14"/>
        <v>1.0050525018226657</v>
      </c>
      <c r="P15" s="327">
        <f t="shared" si="15"/>
        <v>5.0631086318432056E-3</v>
      </c>
      <c r="Q15" s="327">
        <f t="shared" si="16"/>
        <v>1.0627590303618776E-5</v>
      </c>
      <c r="R15" s="327">
        <f t="shared" si="17"/>
        <v>2.0820378689919501E-8</v>
      </c>
      <c r="S15" s="327">
        <f t="shared" si="18"/>
        <v>3.9323714008920611E-11</v>
      </c>
      <c r="T15" s="327">
        <f t="shared" si="19"/>
        <v>6.5545480046391586E-14</v>
      </c>
      <c r="U15" s="327">
        <f t="shared" si="20"/>
        <v>0</v>
      </c>
      <c r="V15" s="327">
        <f t="shared" si="21"/>
        <v>7.249402448495651E-2</v>
      </c>
      <c r="W15" s="327">
        <f t="shared" si="22"/>
        <v>0</v>
      </c>
      <c r="X15" s="327">
        <f t="shared" si="23"/>
        <v>0</v>
      </c>
      <c r="Y15" s="327">
        <f t="shared" si="24"/>
        <v>0</v>
      </c>
      <c r="Z15" s="327">
        <f t="shared" si="25"/>
        <v>0</v>
      </c>
      <c r="AA15" s="327">
        <f t="shared" si="26"/>
        <v>309097.11943477829</v>
      </c>
      <c r="AB15" s="327">
        <f t="shared" si="27"/>
        <v>121.90192067628378</v>
      </c>
      <c r="AC15" s="327">
        <f t="shared" si="28"/>
        <v>0</v>
      </c>
      <c r="AD15" s="330" t="str">
        <f t="shared" si="3"/>
        <v/>
      </c>
      <c r="AE15" s="330" t="str">
        <f t="shared" si="4"/>
        <v/>
      </c>
      <c r="AF15" s="314">
        <f t="shared" si="5"/>
        <v>0</v>
      </c>
      <c r="AG15" s="314">
        <f t="shared" si="6"/>
        <v>0</v>
      </c>
      <c r="AH15" s="331">
        <f t="shared" si="7"/>
        <v>0</v>
      </c>
      <c r="AI15" s="314">
        <f t="shared" si="8"/>
        <v>0</v>
      </c>
      <c r="AJ15" s="314">
        <f t="shared" si="9"/>
        <v>0</v>
      </c>
      <c r="AK15" s="331">
        <f t="shared" si="10"/>
        <v>0</v>
      </c>
      <c r="AL15" s="332"/>
      <c r="AM15" s="332"/>
    </row>
    <row r="16" spans="1:41">
      <c r="A16" s="340" t="b">
        <f>IF('Formulário Orçamento de Conexão'!I72=23,-45,
IF('Formulário Orçamento de Conexão'!I72=22,-51,
IF('Formulário Orçamento de Conexão'!I72=24,-39)))</f>
        <v>0</v>
      </c>
      <c r="B16" t="s">
        <v>800</v>
      </c>
      <c r="D16" s="327">
        <v>13</v>
      </c>
      <c r="E16" s="327">
        <f t="shared" si="0"/>
        <v>0</v>
      </c>
      <c r="F16" s="327">
        <f t="shared" si="0"/>
        <v>0</v>
      </c>
      <c r="G16" s="328">
        <f t="shared" si="0"/>
        <v>0</v>
      </c>
      <c r="H16" s="327">
        <f t="shared" si="1"/>
        <v>0</v>
      </c>
      <c r="I16" s="327">
        <f t="shared" si="2"/>
        <v>0</v>
      </c>
      <c r="J16" s="327">
        <f t="shared" si="2"/>
        <v>0</v>
      </c>
      <c r="K16" s="327">
        <f t="shared" si="2"/>
        <v>0</v>
      </c>
      <c r="L16" s="327">
        <f t="shared" si="11"/>
        <v>0</v>
      </c>
      <c r="M16" s="327">
        <f t="shared" si="12"/>
        <v>8.1819191119888474E-2</v>
      </c>
      <c r="N16" s="327">
        <f t="shared" si="13"/>
        <v>8.2094438229770347E-2</v>
      </c>
      <c r="O16" s="327">
        <f t="shared" si="14"/>
        <v>1.0050525018226657</v>
      </c>
      <c r="P16" s="327">
        <f t="shared" si="15"/>
        <v>5.0631086318432056E-3</v>
      </c>
      <c r="Q16" s="327">
        <f t="shared" si="16"/>
        <v>1.0627590303618776E-5</v>
      </c>
      <c r="R16" s="327">
        <f t="shared" si="17"/>
        <v>2.0820378689919501E-8</v>
      </c>
      <c r="S16" s="327">
        <f t="shared" si="18"/>
        <v>3.9323714008920611E-11</v>
      </c>
      <c r="T16" s="327">
        <f t="shared" si="19"/>
        <v>6.5545480046391586E-14</v>
      </c>
      <c r="U16" s="327">
        <f t="shared" si="20"/>
        <v>0</v>
      </c>
      <c r="V16" s="327">
        <f t="shared" si="21"/>
        <v>7.249402448495651E-2</v>
      </c>
      <c r="W16" s="327">
        <f t="shared" si="22"/>
        <v>0</v>
      </c>
      <c r="X16" s="327">
        <f t="shared" si="23"/>
        <v>0</v>
      </c>
      <c r="Y16" s="327">
        <f t="shared" si="24"/>
        <v>0</v>
      </c>
      <c r="Z16" s="327">
        <f t="shared" si="25"/>
        <v>0</v>
      </c>
      <c r="AA16" s="327">
        <f t="shared" si="26"/>
        <v>309097.11943477829</v>
      </c>
      <c r="AB16" s="327">
        <f t="shared" si="27"/>
        <v>121.90192067628378</v>
      </c>
      <c r="AC16" s="327">
        <f t="shared" si="28"/>
        <v>0</v>
      </c>
      <c r="AD16" s="330" t="str">
        <f t="shared" si="3"/>
        <v/>
      </c>
      <c r="AE16" s="330" t="str">
        <f t="shared" si="4"/>
        <v/>
      </c>
      <c r="AF16" s="314">
        <f t="shared" si="5"/>
        <v>0</v>
      </c>
      <c r="AG16" s="314">
        <f t="shared" si="6"/>
        <v>0</v>
      </c>
      <c r="AH16" s="331">
        <f t="shared" si="7"/>
        <v>0</v>
      </c>
      <c r="AI16" s="314">
        <f t="shared" si="8"/>
        <v>0</v>
      </c>
      <c r="AJ16" s="314">
        <f t="shared" si="9"/>
        <v>0</v>
      </c>
      <c r="AK16" s="331">
        <f t="shared" si="10"/>
        <v>0</v>
      </c>
      <c r="AL16" s="332"/>
      <c r="AM16" s="332"/>
    </row>
    <row r="17" spans="4:39">
      <c r="D17" s="327">
        <v>14</v>
      </c>
      <c r="E17" s="327">
        <f t="shared" si="0"/>
        <v>0</v>
      </c>
      <c r="F17" s="327">
        <f t="shared" si="0"/>
        <v>0</v>
      </c>
      <c r="G17" s="328">
        <f t="shared" si="0"/>
        <v>0</v>
      </c>
      <c r="H17" s="327">
        <f t="shared" si="1"/>
        <v>0</v>
      </c>
      <c r="I17" s="327">
        <f t="shared" si="2"/>
        <v>0</v>
      </c>
      <c r="J17" s="327">
        <f t="shared" si="2"/>
        <v>0</v>
      </c>
      <c r="K17" s="327">
        <f t="shared" si="2"/>
        <v>0</v>
      </c>
      <c r="L17" s="327">
        <f t="shared" si="11"/>
        <v>0</v>
      </c>
      <c r="M17" s="327">
        <f t="shared" si="12"/>
        <v>8.1819191119888474E-2</v>
      </c>
      <c r="N17" s="327">
        <f t="shared" si="13"/>
        <v>8.2094438229770347E-2</v>
      </c>
      <c r="O17" s="327">
        <f t="shared" si="14"/>
        <v>1.0050525018226657</v>
      </c>
      <c r="P17" s="327">
        <f t="shared" si="15"/>
        <v>5.0631086318432056E-3</v>
      </c>
      <c r="Q17" s="327">
        <f t="shared" si="16"/>
        <v>1.0627590303618776E-5</v>
      </c>
      <c r="R17" s="327">
        <f t="shared" si="17"/>
        <v>2.0820378689919501E-8</v>
      </c>
      <c r="S17" s="327">
        <f t="shared" si="18"/>
        <v>3.9323714008920611E-11</v>
      </c>
      <c r="T17" s="327">
        <f t="shared" si="19"/>
        <v>6.5545480046391586E-14</v>
      </c>
      <c r="U17" s="327">
        <f t="shared" si="20"/>
        <v>0</v>
      </c>
      <c r="V17" s="327">
        <f t="shared" si="21"/>
        <v>7.249402448495651E-2</v>
      </c>
      <c r="W17" s="327">
        <f t="shared" si="22"/>
        <v>0</v>
      </c>
      <c r="X17" s="327">
        <f t="shared" si="23"/>
        <v>0</v>
      </c>
      <c r="Y17" s="327">
        <f t="shared" si="24"/>
        <v>0</v>
      </c>
      <c r="Z17" s="327">
        <f t="shared" si="25"/>
        <v>0</v>
      </c>
      <c r="AA17" s="327">
        <f t="shared" si="26"/>
        <v>309097.11943477829</v>
      </c>
      <c r="AB17" s="327">
        <f t="shared" si="27"/>
        <v>121.90192067628378</v>
      </c>
      <c r="AC17" s="327">
        <f t="shared" si="28"/>
        <v>0</v>
      </c>
      <c r="AD17" s="330" t="str">
        <f t="shared" si="3"/>
        <v/>
      </c>
      <c r="AE17" s="330" t="str">
        <f t="shared" si="4"/>
        <v/>
      </c>
      <c r="AF17" s="314">
        <f t="shared" si="5"/>
        <v>0</v>
      </c>
      <c r="AG17" s="314">
        <f t="shared" si="6"/>
        <v>0</v>
      </c>
      <c r="AH17" s="331">
        <f t="shared" si="7"/>
        <v>0</v>
      </c>
      <c r="AI17" s="314">
        <f t="shared" si="8"/>
        <v>0</v>
      </c>
      <c r="AJ17" s="314">
        <f t="shared" si="9"/>
        <v>0</v>
      </c>
      <c r="AK17" s="331">
        <f t="shared" si="10"/>
        <v>0</v>
      </c>
      <c r="AL17" s="332"/>
      <c r="AM17" s="332"/>
    </row>
    <row r="18" spans="4:39">
      <c r="D18" s="327">
        <v>15</v>
      </c>
      <c r="E18" s="327">
        <f t="shared" si="0"/>
        <v>0</v>
      </c>
      <c r="F18" s="327">
        <f t="shared" si="0"/>
        <v>0</v>
      </c>
      <c r="G18" s="328">
        <f t="shared" si="0"/>
        <v>0</v>
      </c>
      <c r="H18" s="327">
        <f t="shared" si="1"/>
        <v>0</v>
      </c>
      <c r="I18" s="327">
        <f t="shared" si="2"/>
        <v>0</v>
      </c>
      <c r="J18" s="327">
        <f t="shared" si="2"/>
        <v>0</v>
      </c>
      <c r="K18" s="327">
        <f t="shared" si="2"/>
        <v>0</v>
      </c>
      <c r="L18" s="327">
        <f t="shared" si="11"/>
        <v>0</v>
      </c>
      <c r="M18" s="327">
        <f t="shared" si="12"/>
        <v>8.1819191119888474E-2</v>
      </c>
      <c r="N18" s="327">
        <f t="shared" si="13"/>
        <v>8.2094438229770347E-2</v>
      </c>
      <c r="O18" s="327">
        <f t="shared" si="14"/>
        <v>1.0050525018226657</v>
      </c>
      <c r="P18" s="327">
        <f t="shared" si="15"/>
        <v>5.0631086318432056E-3</v>
      </c>
      <c r="Q18" s="327">
        <f t="shared" si="16"/>
        <v>1.0627590303618776E-5</v>
      </c>
      <c r="R18" s="327">
        <f t="shared" si="17"/>
        <v>2.0820378689919501E-8</v>
      </c>
      <c r="S18" s="327">
        <f t="shared" si="18"/>
        <v>3.9323714008920611E-11</v>
      </c>
      <c r="T18" s="327">
        <f t="shared" si="19"/>
        <v>6.5545480046391586E-14</v>
      </c>
      <c r="U18" s="327">
        <f t="shared" si="20"/>
        <v>0</v>
      </c>
      <c r="V18" s="327">
        <f t="shared" si="21"/>
        <v>7.249402448495651E-2</v>
      </c>
      <c r="W18" s="327">
        <f t="shared" si="22"/>
        <v>0</v>
      </c>
      <c r="X18" s="327">
        <f t="shared" si="23"/>
        <v>0</v>
      </c>
      <c r="Y18" s="327">
        <f t="shared" si="24"/>
        <v>0</v>
      </c>
      <c r="Z18" s="327">
        <f t="shared" si="25"/>
        <v>0</v>
      </c>
      <c r="AA18" s="327">
        <f t="shared" si="26"/>
        <v>309097.11943477829</v>
      </c>
      <c r="AB18" s="327">
        <f t="shared" si="27"/>
        <v>121.90192067628378</v>
      </c>
      <c r="AC18" s="327">
        <f t="shared" si="28"/>
        <v>0</v>
      </c>
      <c r="AD18" s="330" t="str">
        <f t="shared" si="3"/>
        <v/>
      </c>
      <c r="AE18" s="330" t="str">
        <f t="shared" si="4"/>
        <v/>
      </c>
      <c r="AF18" s="314">
        <f t="shared" si="5"/>
        <v>0</v>
      </c>
      <c r="AG18" s="314">
        <f t="shared" si="6"/>
        <v>0</v>
      </c>
      <c r="AH18" s="331">
        <f t="shared" si="7"/>
        <v>0</v>
      </c>
      <c r="AI18" s="314">
        <f t="shared" si="8"/>
        <v>0</v>
      </c>
      <c r="AJ18" s="314">
        <f t="shared" si="9"/>
        <v>0</v>
      </c>
      <c r="AK18" s="331">
        <f t="shared" si="10"/>
        <v>0</v>
      </c>
      <c r="AL18" s="332"/>
      <c r="AM18" s="332"/>
    </row>
    <row r="19" spans="4:39">
      <c r="D19" s="327">
        <v>16</v>
      </c>
      <c r="E19" s="327">
        <f t="shared" si="0"/>
        <v>0</v>
      </c>
      <c r="F19" s="327">
        <f t="shared" si="0"/>
        <v>0</v>
      </c>
      <c r="G19" s="328">
        <f t="shared" si="0"/>
        <v>0</v>
      </c>
      <c r="H19" s="327">
        <f t="shared" si="1"/>
        <v>0</v>
      </c>
      <c r="I19" s="327">
        <f t="shared" si="2"/>
        <v>0</v>
      </c>
      <c r="J19" s="327">
        <f t="shared" si="2"/>
        <v>0</v>
      </c>
      <c r="K19" s="327">
        <f t="shared" si="2"/>
        <v>0</v>
      </c>
      <c r="L19" s="327">
        <f t="shared" si="11"/>
        <v>0</v>
      </c>
      <c r="M19" s="327">
        <f t="shared" si="12"/>
        <v>8.1819191119888474E-2</v>
      </c>
      <c r="N19" s="327">
        <f t="shared" si="13"/>
        <v>8.2094438229770347E-2</v>
      </c>
      <c r="O19" s="327">
        <f t="shared" si="14"/>
        <v>1.0050525018226657</v>
      </c>
      <c r="P19" s="327">
        <f t="shared" si="15"/>
        <v>5.0631086318432056E-3</v>
      </c>
      <c r="Q19" s="327">
        <f t="shared" si="16"/>
        <v>1.0627590303618776E-5</v>
      </c>
      <c r="R19" s="327">
        <f t="shared" si="17"/>
        <v>2.0820378689919501E-8</v>
      </c>
      <c r="S19" s="327">
        <f t="shared" si="18"/>
        <v>3.9323714008920611E-11</v>
      </c>
      <c r="T19" s="327">
        <f t="shared" si="19"/>
        <v>6.5545480046391586E-14</v>
      </c>
      <c r="U19" s="327">
        <f t="shared" si="20"/>
        <v>0</v>
      </c>
      <c r="V19" s="327">
        <f t="shared" si="21"/>
        <v>7.249402448495651E-2</v>
      </c>
      <c r="W19" s="327">
        <f t="shared" si="22"/>
        <v>0</v>
      </c>
      <c r="X19" s="327">
        <f t="shared" si="23"/>
        <v>0</v>
      </c>
      <c r="Y19" s="327">
        <f t="shared" si="24"/>
        <v>0</v>
      </c>
      <c r="Z19" s="327">
        <f t="shared" si="25"/>
        <v>0</v>
      </c>
      <c r="AA19" s="327">
        <f t="shared" si="26"/>
        <v>309097.11943477829</v>
      </c>
      <c r="AB19" s="327">
        <f t="shared" si="27"/>
        <v>121.90192067628378</v>
      </c>
      <c r="AC19" s="327">
        <f t="shared" si="28"/>
        <v>0</v>
      </c>
      <c r="AD19" s="330" t="str">
        <f t="shared" si="3"/>
        <v/>
      </c>
      <c r="AE19" s="330" t="str">
        <f t="shared" si="4"/>
        <v/>
      </c>
      <c r="AF19" s="314">
        <f t="shared" si="5"/>
        <v>0</v>
      </c>
      <c r="AG19" s="314">
        <f t="shared" si="6"/>
        <v>0</v>
      </c>
      <c r="AH19" s="331">
        <f t="shared" si="7"/>
        <v>0</v>
      </c>
      <c r="AI19" s="314">
        <f t="shared" si="8"/>
        <v>0</v>
      </c>
      <c r="AJ19" s="314">
        <f t="shared" si="9"/>
        <v>0</v>
      </c>
      <c r="AK19" s="331">
        <f t="shared" si="10"/>
        <v>0</v>
      </c>
      <c r="AL19" s="332"/>
      <c r="AM19" s="332"/>
    </row>
    <row r="20" spans="4:39">
      <c r="D20" s="327">
        <v>17</v>
      </c>
      <c r="E20" s="327">
        <f t="shared" si="0"/>
        <v>0</v>
      </c>
      <c r="F20" s="327">
        <f t="shared" si="0"/>
        <v>0</v>
      </c>
      <c r="G20" s="328">
        <f t="shared" si="0"/>
        <v>0</v>
      </c>
      <c r="H20" s="327">
        <f t="shared" si="1"/>
        <v>0</v>
      </c>
      <c r="I20" s="327">
        <f t="shared" si="2"/>
        <v>0</v>
      </c>
      <c r="J20" s="327">
        <f t="shared" si="2"/>
        <v>0</v>
      </c>
      <c r="K20" s="327">
        <f t="shared" si="2"/>
        <v>0</v>
      </c>
      <c r="L20" s="327">
        <f t="shared" si="11"/>
        <v>0</v>
      </c>
      <c r="M20" s="327">
        <f t="shared" si="12"/>
        <v>8.1819191119888474E-2</v>
      </c>
      <c r="N20" s="327">
        <f t="shared" si="13"/>
        <v>8.2094438229770347E-2</v>
      </c>
      <c r="O20" s="327">
        <f t="shared" si="14"/>
        <v>1.0050525018226657</v>
      </c>
      <c r="P20" s="327">
        <f t="shared" si="15"/>
        <v>5.0631086318432056E-3</v>
      </c>
      <c r="Q20" s="327">
        <f t="shared" si="16"/>
        <v>1.0627590303618776E-5</v>
      </c>
      <c r="R20" s="327">
        <f t="shared" si="17"/>
        <v>2.0820378689919501E-8</v>
      </c>
      <c r="S20" s="327">
        <f t="shared" si="18"/>
        <v>3.9323714008920611E-11</v>
      </c>
      <c r="T20" s="327">
        <f t="shared" si="19"/>
        <v>6.5545480046391586E-14</v>
      </c>
      <c r="U20" s="327">
        <f t="shared" si="20"/>
        <v>0</v>
      </c>
      <c r="V20" s="327">
        <f t="shared" si="21"/>
        <v>7.249402448495651E-2</v>
      </c>
      <c r="W20" s="327">
        <f t="shared" si="22"/>
        <v>0</v>
      </c>
      <c r="X20" s="327">
        <f t="shared" si="23"/>
        <v>0</v>
      </c>
      <c r="Y20" s="327">
        <f t="shared" si="24"/>
        <v>0</v>
      </c>
      <c r="Z20" s="327">
        <f t="shared" si="25"/>
        <v>0</v>
      </c>
      <c r="AA20" s="327">
        <f t="shared" si="26"/>
        <v>309097.11943477829</v>
      </c>
      <c r="AB20" s="327">
        <f t="shared" si="27"/>
        <v>121.90192067628378</v>
      </c>
      <c r="AC20" s="327">
        <f t="shared" si="28"/>
        <v>0</v>
      </c>
      <c r="AD20" s="330" t="str">
        <f t="shared" si="3"/>
        <v/>
      </c>
      <c r="AE20" s="330" t="str">
        <f t="shared" si="4"/>
        <v/>
      </c>
      <c r="AF20" s="314">
        <f t="shared" si="5"/>
        <v>0</v>
      </c>
      <c r="AG20" s="314">
        <f t="shared" si="6"/>
        <v>0</v>
      </c>
      <c r="AH20" s="331">
        <f t="shared" si="7"/>
        <v>0</v>
      </c>
      <c r="AI20" s="314">
        <f t="shared" si="8"/>
        <v>0</v>
      </c>
      <c r="AJ20" s="314">
        <f t="shared" si="9"/>
        <v>0</v>
      </c>
      <c r="AK20" s="331">
        <f t="shared" si="10"/>
        <v>0</v>
      </c>
      <c r="AL20" s="332"/>
      <c r="AM20" s="332"/>
    </row>
    <row r="21" spans="4:39">
      <c r="D21" s="327">
        <v>18</v>
      </c>
      <c r="E21" s="327">
        <f t="shared" si="0"/>
        <v>0</v>
      </c>
      <c r="F21" s="327">
        <f t="shared" si="0"/>
        <v>0</v>
      </c>
      <c r="G21" s="328">
        <f t="shared" si="0"/>
        <v>0</v>
      </c>
      <c r="H21" s="327">
        <f t="shared" si="1"/>
        <v>0</v>
      </c>
      <c r="I21" s="327">
        <f t="shared" si="2"/>
        <v>0</v>
      </c>
      <c r="J21" s="327">
        <f t="shared" si="2"/>
        <v>0</v>
      </c>
      <c r="K21" s="327">
        <f t="shared" si="2"/>
        <v>0</v>
      </c>
      <c r="L21" s="327">
        <f t="shared" si="11"/>
        <v>0</v>
      </c>
      <c r="M21" s="327">
        <f t="shared" si="12"/>
        <v>8.1819191119888474E-2</v>
      </c>
      <c r="N21" s="327">
        <f t="shared" si="13"/>
        <v>8.2094438229770347E-2</v>
      </c>
      <c r="O21" s="327">
        <f t="shared" si="14"/>
        <v>1.0050525018226657</v>
      </c>
      <c r="P21" s="327">
        <f t="shared" si="15"/>
        <v>5.0631086318432056E-3</v>
      </c>
      <c r="Q21" s="327">
        <f t="shared" si="16"/>
        <v>1.0627590303618776E-5</v>
      </c>
      <c r="R21" s="327">
        <f t="shared" si="17"/>
        <v>2.0820378689919501E-8</v>
      </c>
      <c r="S21" s="327">
        <f t="shared" si="18"/>
        <v>3.9323714008920611E-11</v>
      </c>
      <c r="T21" s="327">
        <f t="shared" si="19"/>
        <v>6.5545480046391586E-14</v>
      </c>
      <c r="U21" s="327">
        <f t="shared" si="20"/>
        <v>0</v>
      </c>
      <c r="V21" s="327">
        <f t="shared" si="21"/>
        <v>7.249402448495651E-2</v>
      </c>
      <c r="W21" s="327">
        <f t="shared" si="22"/>
        <v>0</v>
      </c>
      <c r="X21" s="327">
        <f t="shared" si="23"/>
        <v>0</v>
      </c>
      <c r="Y21" s="327">
        <f t="shared" si="24"/>
        <v>0</v>
      </c>
      <c r="Z21" s="327">
        <f t="shared" si="25"/>
        <v>0</v>
      </c>
      <c r="AA21" s="327">
        <f t="shared" si="26"/>
        <v>309097.11943477829</v>
      </c>
      <c r="AB21" s="327">
        <f t="shared" si="27"/>
        <v>121.90192067628378</v>
      </c>
      <c r="AC21" s="327">
        <f t="shared" si="28"/>
        <v>0</v>
      </c>
      <c r="AD21" s="330" t="str">
        <f t="shared" si="3"/>
        <v/>
      </c>
      <c r="AE21" s="330" t="str">
        <f t="shared" si="4"/>
        <v/>
      </c>
      <c r="AF21" s="314">
        <f t="shared" si="5"/>
        <v>0</v>
      </c>
      <c r="AG21" s="314">
        <f t="shared" si="6"/>
        <v>0</v>
      </c>
      <c r="AH21" s="331">
        <f t="shared" si="7"/>
        <v>0</v>
      </c>
      <c r="AI21" s="314">
        <f t="shared" si="8"/>
        <v>0</v>
      </c>
      <c r="AJ21" s="314">
        <f t="shared" si="9"/>
        <v>0</v>
      </c>
      <c r="AK21" s="331">
        <f t="shared" si="10"/>
        <v>0</v>
      </c>
      <c r="AL21" s="332"/>
      <c r="AM21" s="332"/>
    </row>
    <row r="22" spans="4:39">
      <c r="D22" s="327">
        <v>19</v>
      </c>
      <c r="E22" s="327">
        <f t="shared" si="0"/>
        <v>0</v>
      </c>
      <c r="F22" s="327">
        <f t="shared" si="0"/>
        <v>0</v>
      </c>
      <c r="G22" s="328">
        <f t="shared" si="0"/>
        <v>0</v>
      </c>
      <c r="H22" s="327">
        <f t="shared" si="1"/>
        <v>0</v>
      </c>
      <c r="I22" s="327">
        <f t="shared" si="2"/>
        <v>0</v>
      </c>
      <c r="J22" s="327">
        <f t="shared" si="2"/>
        <v>0</v>
      </c>
      <c r="K22" s="327">
        <f t="shared" si="2"/>
        <v>0</v>
      </c>
      <c r="L22" s="327">
        <f t="shared" si="11"/>
        <v>0</v>
      </c>
      <c r="M22" s="327">
        <f t="shared" si="12"/>
        <v>8.1819191119888474E-2</v>
      </c>
      <c r="N22" s="327">
        <f t="shared" si="13"/>
        <v>8.2094438229770347E-2</v>
      </c>
      <c r="O22" s="327">
        <f t="shared" si="14"/>
        <v>1.0050525018226657</v>
      </c>
      <c r="P22" s="327">
        <f t="shared" si="15"/>
        <v>5.0631086318432056E-3</v>
      </c>
      <c r="Q22" s="327">
        <f t="shared" si="16"/>
        <v>1.0627590303618776E-5</v>
      </c>
      <c r="R22" s="327">
        <f t="shared" si="17"/>
        <v>2.0820378689919501E-8</v>
      </c>
      <c r="S22" s="327">
        <f t="shared" si="18"/>
        <v>3.9323714008920611E-11</v>
      </c>
      <c r="T22" s="327">
        <f t="shared" si="19"/>
        <v>6.5545480046391586E-14</v>
      </c>
      <c r="U22" s="327">
        <f t="shared" si="20"/>
        <v>0</v>
      </c>
      <c r="V22" s="327">
        <f t="shared" si="21"/>
        <v>7.249402448495651E-2</v>
      </c>
      <c r="W22" s="327">
        <f t="shared" si="22"/>
        <v>0</v>
      </c>
      <c r="X22" s="327">
        <f t="shared" si="23"/>
        <v>0</v>
      </c>
      <c r="Y22" s="327">
        <f t="shared" si="24"/>
        <v>0</v>
      </c>
      <c r="Z22" s="327">
        <f t="shared" si="25"/>
        <v>0</v>
      </c>
      <c r="AA22" s="327">
        <f t="shared" si="26"/>
        <v>309097.11943477829</v>
      </c>
      <c r="AB22" s="327">
        <f t="shared" si="27"/>
        <v>121.90192067628378</v>
      </c>
      <c r="AC22" s="327">
        <f t="shared" si="28"/>
        <v>0</v>
      </c>
      <c r="AD22" s="330" t="str">
        <f t="shared" si="3"/>
        <v/>
      </c>
      <c r="AE22" s="330" t="str">
        <f t="shared" si="4"/>
        <v/>
      </c>
      <c r="AF22" s="314">
        <f t="shared" si="5"/>
        <v>0</v>
      </c>
      <c r="AG22" s="314">
        <f t="shared" si="6"/>
        <v>0</v>
      </c>
      <c r="AH22" s="331">
        <f t="shared" si="7"/>
        <v>0</v>
      </c>
      <c r="AI22" s="314">
        <f t="shared" si="8"/>
        <v>0</v>
      </c>
      <c r="AJ22" s="314">
        <f t="shared" si="9"/>
        <v>0</v>
      </c>
      <c r="AK22" s="331">
        <f t="shared" si="10"/>
        <v>0</v>
      </c>
      <c r="AL22" s="332"/>
      <c r="AM22" s="332"/>
    </row>
    <row r="23" spans="4:39">
      <c r="D23" s="327">
        <v>20</v>
      </c>
      <c r="E23" s="327">
        <f t="shared" si="0"/>
        <v>0</v>
      </c>
      <c r="F23" s="327">
        <f t="shared" si="0"/>
        <v>0</v>
      </c>
      <c r="G23" s="328">
        <f t="shared" si="0"/>
        <v>0</v>
      </c>
      <c r="H23" s="327">
        <f t="shared" si="1"/>
        <v>0</v>
      </c>
      <c r="I23" s="327">
        <f t="shared" si="2"/>
        <v>0</v>
      </c>
      <c r="J23" s="327">
        <f t="shared" si="2"/>
        <v>0</v>
      </c>
      <c r="K23" s="327">
        <f t="shared" si="2"/>
        <v>0</v>
      </c>
      <c r="L23" s="327">
        <f t="shared" si="11"/>
        <v>0</v>
      </c>
      <c r="M23" s="327">
        <f t="shared" si="12"/>
        <v>8.1819191119888474E-2</v>
      </c>
      <c r="N23" s="327">
        <f t="shared" si="13"/>
        <v>8.2094438229770347E-2</v>
      </c>
      <c r="O23" s="327">
        <f t="shared" si="14"/>
        <v>1.0050525018226657</v>
      </c>
      <c r="P23" s="327">
        <f t="shared" si="15"/>
        <v>5.0631086318432056E-3</v>
      </c>
      <c r="Q23" s="327">
        <f t="shared" si="16"/>
        <v>1.0627590303618776E-5</v>
      </c>
      <c r="R23" s="327">
        <f t="shared" si="17"/>
        <v>2.0820378689919501E-8</v>
      </c>
      <c r="S23" s="327">
        <f t="shared" si="18"/>
        <v>3.9323714008920611E-11</v>
      </c>
      <c r="T23" s="327">
        <f t="shared" si="19"/>
        <v>6.5545480046391586E-14</v>
      </c>
      <c r="U23" s="327">
        <f t="shared" si="20"/>
        <v>0</v>
      </c>
      <c r="V23" s="327">
        <f t="shared" si="21"/>
        <v>7.249402448495651E-2</v>
      </c>
      <c r="W23" s="327">
        <f t="shared" si="22"/>
        <v>0</v>
      </c>
      <c r="X23" s="327">
        <f t="shared" si="23"/>
        <v>0</v>
      </c>
      <c r="Y23" s="327">
        <f t="shared" si="24"/>
        <v>0</v>
      </c>
      <c r="Z23" s="327">
        <f t="shared" si="25"/>
        <v>0</v>
      </c>
      <c r="AA23" s="327">
        <f t="shared" si="26"/>
        <v>309097.11943477829</v>
      </c>
      <c r="AB23" s="327">
        <f t="shared" si="27"/>
        <v>121.90192067628378</v>
      </c>
      <c r="AC23" s="327">
        <f t="shared" si="28"/>
        <v>0</v>
      </c>
      <c r="AD23" s="330" t="str">
        <f t="shared" si="3"/>
        <v/>
      </c>
      <c r="AE23" s="330" t="str">
        <f t="shared" si="4"/>
        <v/>
      </c>
      <c r="AF23" s="314">
        <f t="shared" si="5"/>
        <v>0</v>
      </c>
      <c r="AG23" s="314">
        <f t="shared" si="6"/>
        <v>0</v>
      </c>
      <c r="AH23" s="331">
        <f t="shared" si="7"/>
        <v>0</v>
      </c>
      <c r="AI23" s="314">
        <f t="shared" si="8"/>
        <v>0</v>
      </c>
      <c r="AJ23" s="314">
        <f t="shared" si="9"/>
        <v>0</v>
      </c>
      <c r="AK23" s="331">
        <f t="shared" si="10"/>
        <v>0</v>
      </c>
      <c r="AL23" s="332"/>
      <c r="AM23" s="332"/>
    </row>
    <row r="24" spans="4:39">
      <c r="D24" s="327">
        <v>21</v>
      </c>
      <c r="E24" s="327">
        <f t="shared" si="0"/>
        <v>0</v>
      </c>
      <c r="F24" s="327">
        <f t="shared" si="0"/>
        <v>0</v>
      </c>
      <c r="G24" s="328">
        <f t="shared" si="0"/>
        <v>0</v>
      </c>
      <c r="H24" s="327">
        <f t="shared" si="1"/>
        <v>0</v>
      </c>
      <c r="I24" s="327">
        <f t="shared" si="2"/>
        <v>0</v>
      </c>
      <c r="J24" s="327">
        <f t="shared" si="2"/>
        <v>0</v>
      </c>
      <c r="K24" s="327">
        <f t="shared" si="2"/>
        <v>0</v>
      </c>
      <c r="L24" s="327">
        <f t="shared" si="11"/>
        <v>0</v>
      </c>
      <c r="M24" s="327">
        <f t="shared" si="12"/>
        <v>8.1819191119888474E-2</v>
      </c>
      <c r="N24" s="327">
        <f t="shared" si="13"/>
        <v>8.2094438229770347E-2</v>
      </c>
      <c r="O24" s="327">
        <f t="shared" si="14"/>
        <v>1.0050525018226657</v>
      </c>
      <c r="P24" s="327">
        <f t="shared" si="15"/>
        <v>5.0631086318432056E-3</v>
      </c>
      <c r="Q24" s="327">
        <f t="shared" si="16"/>
        <v>1.0627590303618776E-5</v>
      </c>
      <c r="R24" s="327">
        <f t="shared" si="17"/>
        <v>2.0820378689919501E-8</v>
      </c>
      <c r="S24" s="327">
        <f t="shared" si="18"/>
        <v>3.9323714008920611E-11</v>
      </c>
      <c r="T24" s="327">
        <f t="shared" si="19"/>
        <v>6.5545480046391586E-14</v>
      </c>
      <c r="U24" s="327">
        <f t="shared" si="20"/>
        <v>0</v>
      </c>
      <c r="V24" s="327">
        <f t="shared" si="21"/>
        <v>7.249402448495651E-2</v>
      </c>
      <c r="W24" s="327">
        <f t="shared" si="22"/>
        <v>0</v>
      </c>
      <c r="X24" s="327">
        <f t="shared" si="23"/>
        <v>0</v>
      </c>
      <c r="Y24" s="327">
        <f t="shared" si="24"/>
        <v>0</v>
      </c>
      <c r="Z24" s="327">
        <f t="shared" si="25"/>
        <v>0</v>
      </c>
      <c r="AA24" s="327">
        <f t="shared" si="26"/>
        <v>309097.11943477829</v>
      </c>
      <c r="AB24" s="327">
        <f t="shared" si="27"/>
        <v>121.90192067628378</v>
      </c>
      <c r="AC24" s="327">
        <f t="shared" si="28"/>
        <v>0</v>
      </c>
      <c r="AD24" s="330" t="str">
        <f t="shared" si="3"/>
        <v/>
      </c>
      <c r="AE24" s="330" t="str">
        <f t="shared" si="4"/>
        <v/>
      </c>
      <c r="AF24" s="314">
        <f t="shared" si="5"/>
        <v>0</v>
      </c>
      <c r="AG24" s="314">
        <f t="shared" si="6"/>
        <v>0</v>
      </c>
      <c r="AH24" s="331">
        <f t="shared" si="7"/>
        <v>0</v>
      </c>
      <c r="AI24" s="314">
        <f t="shared" si="8"/>
        <v>0</v>
      </c>
      <c r="AJ24" s="314">
        <f t="shared" si="9"/>
        <v>0</v>
      </c>
      <c r="AK24" s="331">
        <f t="shared" si="10"/>
        <v>0</v>
      </c>
      <c r="AL24" s="332"/>
      <c r="AM24" s="332"/>
    </row>
    <row r="25" spans="4:39">
      <c r="D25" s="327">
        <v>22</v>
      </c>
      <c r="E25" s="327">
        <f t="shared" si="0"/>
        <v>0</v>
      </c>
      <c r="F25" s="327">
        <f t="shared" si="0"/>
        <v>0</v>
      </c>
      <c r="G25" s="328">
        <f t="shared" si="0"/>
        <v>0</v>
      </c>
      <c r="H25" s="327">
        <f t="shared" si="1"/>
        <v>0</v>
      </c>
      <c r="I25" s="327">
        <f t="shared" si="2"/>
        <v>0</v>
      </c>
      <c r="J25" s="327">
        <f t="shared" si="2"/>
        <v>0</v>
      </c>
      <c r="K25" s="327">
        <f t="shared" si="2"/>
        <v>0</v>
      </c>
      <c r="L25" s="327">
        <f t="shared" si="11"/>
        <v>0</v>
      </c>
      <c r="M25" s="327">
        <f t="shared" si="12"/>
        <v>8.1819191119888474E-2</v>
      </c>
      <c r="N25" s="327">
        <f t="shared" si="13"/>
        <v>8.2094438229770347E-2</v>
      </c>
      <c r="O25" s="327">
        <f t="shared" si="14"/>
        <v>1.0050525018226657</v>
      </c>
      <c r="P25" s="327">
        <f t="shared" si="15"/>
        <v>5.0631086318432056E-3</v>
      </c>
      <c r="Q25" s="327">
        <f t="shared" si="16"/>
        <v>1.0627590303618776E-5</v>
      </c>
      <c r="R25" s="327">
        <f t="shared" si="17"/>
        <v>2.0820378689919501E-8</v>
      </c>
      <c r="S25" s="327">
        <f t="shared" si="18"/>
        <v>3.9323714008920611E-11</v>
      </c>
      <c r="T25" s="327">
        <f t="shared" si="19"/>
        <v>6.5545480046391586E-14</v>
      </c>
      <c r="U25" s="327">
        <f t="shared" si="20"/>
        <v>0</v>
      </c>
      <c r="V25" s="327">
        <f t="shared" si="21"/>
        <v>7.249402448495651E-2</v>
      </c>
      <c r="W25" s="327">
        <f t="shared" si="22"/>
        <v>0</v>
      </c>
      <c r="X25" s="327">
        <f t="shared" si="23"/>
        <v>0</v>
      </c>
      <c r="Y25" s="327">
        <f t="shared" si="24"/>
        <v>0</v>
      </c>
      <c r="Z25" s="327">
        <f t="shared" si="25"/>
        <v>0</v>
      </c>
      <c r="AA25" s="327">
        <f t="shared" si="26"/>
        <v>309097.11943477829</v>
      </c>
      <c r="AB25" s="327">
        <f t="shared" si="27"/>
        <v>121.90192067628378</v>
      </c>
      <c r="AC25" s="327">
        <f t="shared" si="28"/>
        <v>0</v>
      </c>
      <c r="AD25" s="330" t="str">
        <f t="shared" si="3"/>
        <v/>
      </c>
      <c r="AE25" s="330" t="str">
        <f t="shared" si="4"/>
        <v/>
      </c>
      <c r="AF25" s="314">
        <f t="shared" si="5"/>
        <v>0</v>
      </c>
      <c r="AG25" s="314">
        <f t="shared" si="6"/>
        <v>0</v>
      </c>
      <c r="AH25" s="331">
        <f t="shared" si="7"/>
        <v>0</v>
      </c>
      <c r="AI25" s="314">
        <f t="shared" si="8"/>
        <v>0</v>
      </c>
      <c r="AJ25" s="314">
        <f t="shared" si="9"/>
        <v>0</v>
      </c>
      <c r="AK25" s="331">
        <f t="shared" si="10"/>
        <v>0</v>
      </c>
      <c r="AL25" s="332"/>
      <c r="AM25" s="332"/>
    </row>
    <row r="26" spans="4:39">
      <c r="D26" s="327">
        <v>23</v>
      </c>
      <c r="E26" s="327">
        <f t="shared" si="0"/>
        <v>0</v>
      </c>
      <c r="F26" s="327">
        <f t="shared" si="0"/>
        <v>0</v>
      </c>
      <c r="G26" s="328">
        <f t="shared" si="0"/>
        <v>0</v>
      </c>
      <c r="H26" s="327">
        <f t="shared" si="1"/>
        <v>0</v>
      </c>
      <c r="I26" s="327">
        <f t="shared" si="2"/>
        <v>0</v>
      </c>
      <c r="J26" s="327">
        <f t="shared" si="2"/>
        <v>0</v>
      </c>
      <c r="K26" s="327">
        <f t="shared" si="2"/>
        <v>0</v>
      </c>
      <c r="L26" s="327">
        <f t="shared" si="11"/>
        <v>0</v>
      </c>
      <c r="M26" s="327">
        <f t="shared" si="12"/>
        <v>8.1819191119888474E-2</v>
      </c>
      <c r="N26" s="327">
        <f t="shared" si="13"/>
        <v>8.2094438229770347E-2</v>
      </c>
      <c r="O26" s="327">
        <f t="shared" si="14"/>
        <v>1.0050525018226657</v>
      </c>
      <c r="P26" s="327">
        <f t="shared" si="15"/>
        <v>5.0631086318432056E-3</v>
      </c>
      <c r="Q26" s="327">
        <f t="shared" si="16"/>
        <v>1.0627590303618776E-5</v>
      </c>
      <c r="R26" s="327">
        <f t="shared" si="17"/>
        <v>2.0820378689919501E-8</v>
      </c>
      <c r="S26" s="327">
        <f t="shared" si="18"/>
        <v>3.9323714008920611E-11</v>
      </c>
      <c r="T26" s="327">
        <f t="shared" si="19"/>
        <v>6.5545480046391586E-14</v>
      </c>
      <c r="U26" s="327">
        <f t="shared" si="20"/>
        <v>0</v>
      </c>
      <c r="V26" s="327">
        <f t="shared" si="21"/>
        <v>7.249402448495651E-2</v>
      </c>
      <c r="W26" s="327">
        <f t="shared" si="22"/>
        <v>0</v>
      </c>
      <c r="X26" s="327">
        <f t="shared" si="23"/>
        <v>0</v>
      </c>
      <c r="Y26" s="327">
        <f t="shared" si="24"/>
        <v>0</v>
      </c>
      <c r="Z26" s="327">
        <f t="shared" si="25"/>
        <v>0</v>
      </c>
      <c r="AA26" s="327">
        <f t="shared" si="26"/>
        <v>309097.11943477829</v>
      </c>
      <c r="AB26" s="327">
        <f t="shared" si="27"/>
        <v>121.90192067628378</v>
      </c>
      <c r="AC26" s="327">
        <f t="shared" si="28"/>
        <v>0</v>
      </c>
      <c r="AD26" s="330" t="str">
        <f t="shared" si="3"/>
        <v/>
      </c>
      <c r="AE26" s="330" t="str">
        <f t="shared" si="4"/>
        <v/>
      </c>
      <c r="AF26" s="314">
        <f t="shared" si="5"/>
        <v>0</v>
      </c>
      <c r="AG26" s="314">
        <f t="shared" si="6"/>
        <v>0</v>
      </c>
      <c r="AH26" s="331">
        <f t="shared" si="7"/>
        <v>0</v>
      </c>
      <c r="AI26" s="314">
        <f t="shared" si="8"/>
        <v>0</v>
      </c>
      <c r="AJ26" s="314">
        <f t="shared" si="9"/>
        <v>0</v>
      </c>
      <c r="AK26" s="331">
        <f t="shared" si="10"/>
        <v>0</v>
      </c>
      <c r="AL26" s="332"/>
      <c r="AM26" s="332"/>
    </row>
    <row r="27" spans="4:39">
      <c r="D27" s="327">
        <v>24</v>
      </c>
      <c r="E27" s="327">
        <f t="shared" si="0"/>
        <v>0</v>
      </c>
      <c r="F27" s="327">
        <f t="shared" si="0"/>
        <v>0</v>
      </c>
      <c r="G27" s="328">
        <f t="shared" si="0"/>
        <v>0</v>
      </c>
      <c r="H27" s="327">
        <f t="shared" si="1"/>
        <v>0</v>
      </c>
      <c r="I27" s="327">
        <f t="shared" si="2"/>
        <v>0</v>
      </c>
      <c r="J27" s="327">
        <f t="shared" si="2"/>
        <v>0</v>
      </c>
      <c r="K27" s="327">
        <f t="shared" si="2"/>
        <v>0</v>
      </c>
      <c r="L27" s="327">
        <f t="shared" si="11"/>
        <v>0</v>
      </c>
      <c r="M27" s="327">
        <f t="shared" si="12"/>
        <v>8.1819191119888474E-2</v>
      </c>
      <c r="N27" s="327">
        <f t="shared" si="13"/>
        <v>8.2094438229770347E-2</v>
      </c>
      <c r="O27" s="327">
        <f t="shared" si="14"/>
        <v>1.0050525018226657</v>
      </c>
      <c r="P27" s="327">
        <f t="shared" si="15"/>
        <v>5.0631086318432056E-3</v>
      </c>
      <c r="Q27" s="327">
        <f t="shared" si="16"/>
        <v>1.0627590303618776E-5</v>
      </c>
      <c r="R27" s="327">
        <f t="shared" si="17"/>
        <v>2.0820378689919501E-8</v>
      </c>
      <c r="S27" s="327">
        <f t="shared" si="18"/>
        <v>3.9323714008920611E-11</v>
      </c>
      <c r="T27" s="327">
        <f t="shared" si="19"/>
        <v>6.5545480046391586E-14</v>
      </c>
      <c r="U27" s="327">
        <f t="shared" si="20"/>
        <v>0</v>
      </c>
      <c r="V27" s="327">
        <f t="shared" si="21"/>
        <v>7.249402448495651E-2</v>
      </c>
      <c r="W27" s="327">
        <f t="shared" si="22"/>
        <v>0</v>
      </c>
      <c r="X27" s="327">
        <f t="shared" si="23"/>
        <v>0</v>
      </c>
      <c r="Y27" s="327">
        <f t="shared" si="24"/>
        <v>0</v>
      </c>
      <c r="Z27" s="327">
        <f t="shared" si="25"/>
        <v>0</v>
      </c>
      <c r="AA27" s="327">
        <f t="shared" si="26"/>
        <v>309097.11943477829</v>
      </c>
      <c r="AB27" s="327">
        <f t="shared" si="27"/>
        <v>121.90192067628378</v>
      </c>
      <c r="AC27" s="327">
        <f t="shared" si="28"/>
        <v>0</v>
      </c>
      <c r="AD27" s="330" t="str">
        <f t="shared" si="3"/>
        <v/>
      </c>
      <c r="AE27" s="330" t="str">
        <f t="shared" si="4"/>
        <v/>
      </c>
      <c r="AF27" s="314">
        <f t="shared" si="5"/>
        <v>0</v>
      </c>
      <c r="AG27" s="314">
        <f t="shared" si="6"/>
        <v>0</v>
      </c>
      <c r="AH27" s="331">
        <f t="shared" si="7"/>
        <v>0</v>
      </c>
      <c r="AI27" s="314">
        <f t="shared" si="8"/>
        <v>0</v>
      </c>
      <c r="AJ27" s="314">
        <f t="shared" si="9"/>
        <v>0</v>
      </c>
      <c r="AK27" s="331">
        <f t="shared" si="10"/>
        <v>0</v>
      </c>
      <c r="AL27" s="332"/>
      <c r="AM27" s="332"/>
    </row>
    <row r="28" spans="4:39">
      <c r="D28" s="327">
        <v>25</v>
      </c>
      <c r="E28" s="327">
        <f t="shared" si="0"/>
        <v>0</v>
      </c>
      <c r="F28" s="327">
        <f t="shared" si="0"/>
        <v>0</v>
      </c>
      <c r="G28" s="328">
        <f t="shared" si="0"/>
        <v>0</v>
      </c>
      <c r="H28" s="327">
        <f t="shared" si="1"/>
        <v>0</v>
      </c>
      <c r="I28" s="327">
        <f t="shared" si="2"/>
        <v>0</v>
      </c>
      <c r="J28" s="327">
        <f t="shared" si="2"/>
        <v>0</v>
      </c>
      <c r="K28" s="327">
        <f t="shared" si="2"/>
        <v>0</v>
      </c>
      <c r="L28" s="327">
        <f t="shared" si="11"/>
        <v>0</v>
      </c>
      <c r="M28" s="327">
        <f t="shared" si="12"/>
        <v>8.1819191119888474E-2</v>
      </c>
      <c r="N28" s="327">
        <f t="shared" si="13"/>
        <v>8.2094438229770347E-2</v>
      </c>
      <c r="O28" s="327">
        <f t="shared" si="14"/>
        <v>1.0050525018226657</v>
      </c>
      <c r="P28" s="327">
        <f t="shared" si="15"/>
        <v>5.0631086318432056E-3</v>
      </c>
      <c r="Q28" s="327">
        <f t="shared" si="16"/>
        <v>1.0627590303618776E-5</v>
      </c>
      <c r="R28" s="327">
        <f t="shared" si="17"/>
        <v>2.0820378689919501E-8</v>
      </c>
      <c r="S28" s="327">
        <f t="shared" si="18"/>
        <v>3.9323714008920611E-11</v>
      </c>
      <c r="T28" s="327">
        <f t="shared" si="19"/>
        <v>6.5545480046391586E-14</v>
      </c>
      <c r="U28" s="327">
        <f t="shared" si="20"/>
        <v>0</v>
      </c>
      <c r="V28" s="327">
        <f t="shared" si="21"/>
        <v>7.249402448495651E-2</v>
      </c>
      <c r="W28" s="327">
        <f t="shared" si="22"/>
        <v>0</v>
      </c>
      <c r="X28" s="327">
        <f t="shared" si="23"/>
        <v>0</v>
      </c>
      <c r="Y28" s="327">
        <f t="shared" si="24"/>
        <v>0</v>
      </c>
      <c r="Z28" s="327">
        <f t="shared" si="25"/>
        <v>0</v>
      </c>
      <c r="AA28" s="327">
        <f t="shared" si="26"/>
        <v>309097.11943477829</v>
      </c>
      <c r="AB28" s="327">
        <f t="shared" si="27"/>
        <v>121.90192067628378</v>
      </c>
      <c r="AC28" s="327">
        <f t="shared" si="28"/>
        <v>0</v>
      </c>
      <c r="AD28" s="330" t="str">
        <f t="shared" si="3"/>
        <v/>
      </c>
      <c r="AE28" s="330" t="str">
        <f t="shared" si="4"/>
        <v/>
      </c>
      <c r="AF28" s="314">
        <f t="shared" si="5"/>
        <v>0</v>
      </c>
      <c r="AG28" s="314">
        <f t="shared" si="6"/>
        <v>0</v>
      </c>
      <c r="AH28" s="331">
        <f t="shared" si="7"/>
        <v>0</v>
      </c>
      <c r="AI28" s="314">
        <f t="shared" si="8"/>
        <v>0</v>
      </c>
      <c r="AJ28" s="314">
        <f t="shared" si="9"/>
        <v>0</v>
      </c>
      <c r="AK28" s="331">
        <f t="shared" si="10"/>
        <v>0</v>
      </c>
      <c r="AL28" s="332"/>
      <c r="AM28" s="332"/>
    </row>
    <row r="29" spans="4:39">
      <c r="D29" s="327">
        <v>26</v>
      </c>
      <c r="E29" s="327">
        <f t="shared" ref="E29:G53" si="29">AF29</f>
        <v>0</v>
      </c>
      <c r="F29" s="327">
        <f t="shared" si="29"/>
        <v>0</v>
      </c>
      <c r="G29" s="328">
        <f t="shared" si="29"/>
        <v>0</v>
      </c>
      <c r="H29" s="327">
        <f t="shared" si="1"/>
        <v>0</v>
      </c>
      <c r="I29" s="327">
        <f t="shared" ref="I29:K53" si="30">AI29</f>
        <v>0</v>
      </c>
      <c r="J29" s="327">
        <f t="shared" si="30"/>
        <v>0</v>
      </c>
      <c r="K29" s="327">
        <f t="shared" si="30"/>
        <v>0</v>
      </c>
      <c r="L29" s="327">
        <f t="shared" si="11"/>
        <v>0</v>
      </c>
      <c r="M29" s="327">
        <f t="shared" si="12"/>
        <v>8.1819191119888474E-2</v>
      </c>
      <c r="N29" s="327">
        <f t="shared" si="13"/>
        <v>8.2094438229770347E-2</v>
      </c>
      <c r="O29" s="327">
        <f t="shared" si="14"/>
        <v>1.0050525018226657</v>
      </c>
      <c r="P29" s="327">
        <f t="shared" si="15"/>
        <v>5.0631086318432056E-3</v>
      </c>
      <c r="Q29" s="327">
        <f t="shared" si="16"/>
        <v>1.0627590303618776E-5</v>
      </c>
      <c r="R29" s="327">
        <f t="shared" si="17"/>
        <v>2.0820378689919501E-8</v>
      </c>
      <c r="S29" s="327">
        <f t="shared" si="18"/>
        <v>3.9323714008920611E-11</v>
      </c>
      <c r="T29" s="327">
        <f t="shared" si="19"/>
        <v>6.5545480046391586E-14</v>
      </c>
      <c r="U29" s="327">
        <f t="shared" si="20"/>
        <v>0</v>
      </c>
      <c r="V29" s="327">
        <f t="shared" si="21"/>
        <v>7.249402448495651E-2</v>
      </c>
      <c r="W29" s="327">
        <f t="shared" si="22"/>
        <v>0</v>
      </c>
      <c r="X29" s="327">
        <f t="shared" si="23"/>
        <v>0</v>
      </c>
      <c r="Y29" s="327">
        <f t="shared" si="24"/>
        <v>0</v>
      </c>
      <c r="Z29" s="327">
        <f t="shared" si="25"/>
        <v>0</v>
      </c>
      <c r="AA29" s="327">
        <f t="shared" si="26"/>
        <v>309097.11943477829</v>
      </c>
      <c r="AB29" s="327">
        <f t="shared" si="27"/>
        <v>121.90192067628378</v>
      </c>
      <c r="AC29" s="327">
        <f t="shared" si="28"/>
        <v>0</v>
      </c>
      <c r="AD29" s="330" t="str">
        <f t="shared" si="3"/>
        <v/>
      </c>
      <c r="AE29" s="330" t="str">
        <f t="shared" si="4"/>
        <v/>
      </c>
      <c r="AF29" s="314">
        <f t="shared" si="5"/>
        <v>0</v>
      </c>
      <c r="AG29" s="314">
        <f t="shared" si="6"/>
        <v>0</v>
      </c>
      <c r="AH29" s="331">
        <f t="shared" si="7"/>
        <v>0</v>
      </c>
      <c r="AI29" s="314">
        <f t="shared" si="8"/>
        <v>0</v>
      </c>
      <c r="AJ29" s="314">
        <f t="shared" si="9"/>
        <v>0</v>
      </c>
      <c r="AK29" s="331">
        <f t="shared" si="10"/>
        <v>0</v>
      </c>
      <c r="AL29" s="332"/>
      <c r="AM29" s="332"/>
    </row>
    <row r="30" spans="4:39">
      <c r="D30" s="327">
        <v>27</v>
      </c>
      <c r="E30" s="327">
        <f t="shared" si="29"/>
        <v>0</v>
      </c>
      <c r="F30" s="327">
        <f t="shared" si="29"/>
        <v>0</v>
      </c>
      <c r="G30" s="328">
        <f t="shared" si="29"/>
        <v>0</v>
      </c>
      <c r="H30" s="327">
        <f t="shared" si="1"/>
        <v>0</v>
      </c>
      <c r="I30" s="327">
        <f t="shared" si="30"/>
        <v>0</v>
      </c>
      <c r="J30" s="327">
        <f t="shared" si="30"/>
        <v>0</v>
      </c>
      <c r="K30" s="327">
        <f t="shared" si="30"/>
        <v>0</v>
      </c>
      <c r="L30" s="327">
        <f t="shared" si="11"/>
        <v>0</v>
      </c>
      <c r="M30" s="327">
        <f t="shared" si="12"/>
        <v>8.1819191119888474E-2</v>
      </c>
      <c r="N30" s="327">
        <f t="shared" si="13"/>
        <v>8.2094438229770347E-2</v>
      </c>
      <c r="O30" s="327">
        <f t="shared" si="14"/>
        <v>1.0050525018226657</v>
      </c>
      <c r="P30" s="327">
        <f t="shared" si="15"/>
        <v>5.0631086318432056E-3</v>
      </c>
      <c r="Q30" s="327">
        <f t="shared" si="16"/>
        <v>1.0627590303618776E-5</v>
      </c>
      <c r="R30" s="327">
        <f t="shared" si="17"/>
        <v>2.0820378689919501E-8</v>
      </c>
      <c r="S30" s="327">
        <f t="shared" si="18"/>
        <v>3.9323714008920611E-11</v>
      </c>
      <c r="T30" s="327">
        <f t="shared" si="19"/>
        <v>6.5545480046391586E-14</v>
      </c>
      <c r="U30" s="327">
        <f t="shared" si="20"/>
        <v>0</v>
      </c>
      <c r="V30" s="327">
        <f t="shared" si="21"/>
        <v>7.249402448495651E-2</v>
      </c>
      <c r="W30" s="327">
        <f t="shared" si="22"/>
        <v>0</v>
      </c>
      <c r="X30" s="327">
        <f t="shared" si="23"/>
        <v>0</v>
      </c>
      <c r="Y30" s="327">
        <f t="shared" si="24"/>
        <v>0</v>
      </c>
      <c r="Z30" s="327">
        <f t="shared" si="25"/>
        <v>0</v>
      </c>
      <c r="AA30" s="327">
        <f t="shared" si="26"/>
        <v>309097.11943477829</v>
      </c>
      <c r="AB30" s="327">
        <f t="shared" si="27"/>
        <v>121.90192067628378</v>
      </c>
      <c r="AC30" s="327">
        <f t="shared" si="28"/>
        <v>0</v>
      </c>
      <c r="AD30" s="330" t="str">
        <f t="shared" si="3"/>
        <v/>
      </c>
      <c r="AE30" s="330" t="str">
        <f t="shared" si="4"/>
        <v/>
      </c>
      <c r="AF30" s="314">
        <f t="shared" si="5"/>
        <v>0</v>
      </c>
      <c r="AG30" s="314">
        <f t="shared" si="6"/>
        <v>0</v>
      </c>
      <c r="AH30" s="331">
        <f t="shared" si="7"/>
        <v>0</v>
      </c>
      <c r="AI30" s="314">
        <f t="shared" si="8"/>
        <v>0</v>
      </c>
      <c r="AJ30" s="314">
        <f t="shared" si="9"/>
        <v>0</v>
      </c>
      <c r="AK30" s="331">
        <f t="shared" si="10"/>
        <v>0</v>
      </c>
      <c r="AL30" s="332"/>
      <c r="AM30" s="332"/>
    </row>
    <row r="31" spans="4:39">
      <c r="D31" s="327">
        <v>28</v>
      </c>
      <c r="E31" s="327">
        <f t="shared" si="29"/>
        <v>0</v>
      </c>
      <c r="F31" s="327">
        <f t="shared" si="29"/>
        <v>0</v>
      </c>
      <c r="G31" s="328">
        <f t="shared" si="29"/>
        <v>0</v>
      </c>
      <c r="H31" s="327">
        <f t="shared" si="1"/>
        <v>0</v>
      </c>
      <c r="I31" s="327">
        <f t="shared" si="30"/>
        <v>0</v>
      </c>
      <c r="J31" s="327">
        <f t="shared" si="30"/>
        <v>0</v>
      </c>
      <c r="K31" s="327">
        <f t="shared" si="30"/>
        <v>0</v>
      </c>
      <c r="L31" s="327">
        <f t="shared" si="11"/>
        <v>0</v>
      </c>
      <c r="M31" s="327">
        <f t="shared" si="12"/>
        <v>8.1819191119888474E-2</v>
      </c>
      <c r="N31" s="327">
        <f t="shared" si="13"/>
        <v>8.2094438229770347E-2</v>
      </c>
      <c r="O31" s="327">
        <f t="shared" si="14"/>
        <v>1.0050525018226657</v>
      </c>
      <c r="P31" s="327">
        <f t="shared" si="15"/>
        <v>5.0631086318432056E-3</v>
      </c>
      <c r="Q31" s="327">
        <f t="shared" si="16"/>
        <v>1.0627590303618776E-5</v>
      </c>
      <c r="R31" s="327">
        <f t="shared" si="17"/>
        <v>2.0820378689919501E-8</v>
      </c>
      <c r="S31" s="327">
        <f t="shared" si="18"/>
        <v>3.9323714008920611E-11</v>
      </c>
      <c r="T31" s="327">
        <f t="shared" si="19"/>
        <v>6.5545480046391586E-14</v>
      </c>
      <c r="U31" s="327">
        <f t="shared" si="20"/>
        <v>0</v>
      </c>
      <c r="V31" s="327">
        <f t="shared" si="21"/>
        <v>7.249402448495651E-2</v>
      </c>
      <c r="W31" s="327">
        <f t="shared" si="22"/>
        <v>0</v>
      </c>
      <c r="X31" s="327">
        <f t="shared" si="23"/>
        <v>0</v>
      </c>
      <c r="Y31" s="327">
        <f t="shared" si="24"/>
        <v>0</v>
      </c>
      <c r="Z31" s="327">
        <f t="shared" si="25"/>
        <v>0</v>
      </c>
      <c r="AA31" s="327">
        <f t="shared" si="26"/>
        <v>309097.11943477829</v>
      </c>
      <c r="AB31" s="327">
        <f t="shared" si="27"/>
        <v>121.90192067628378</v>
      </c>
      <c r="AC31" s="327">
        <f t="shared" si="28"/>
        <v>0</v>
      </c>
      <c r="AD31" s="330" t="str">
        <f t="shared" si="3"/>
        <v/>
      </c>
      <c r="AE31" s="330" t="str">
        <f t="shared" si="4"/>
        <v/>
      </c>
      <c r="AF31" s="314">
        <f t="shared" si="5"/>
        <v>0</v>
      </c>
      <c r="AG31" s="314">
        <f t="shared" si="6"/>
        <v>0</v>
      </c>
      <c r="AH31" s="331">
        <f t="shared" si="7"/>
        <v>0</v>
      </c>
      <c r="AI31" s="314">
        <f t="shared" si="8"/>
        <v>0</v>
      </c>
      <c r="AJ31" s="314">
        <f t="shared" si="9"/>
        <v>0</v>
      </c>
      <c r="AK31" s="331">
        <f t="shared" si="10"/>
        <v>0</v>
      </c>
      <c r="AL31" s="332"/>
      <c r="AM31" s="332"/>
    </row>
    <row r="32" spans="4:39">
      <c r="D32" s="327">
        <v>29</v>
      </c>
      <c r="E32" s="327">
        <f t="shared" si="29"/>
        <v>0</v>
      </c>
      <c r="F32" s="327">
        <f t="shared" si="29"/>
        <v>0</v>
      </c>
      <c r="G32" s="328">
        <f t="shared" si="29"/>
        <v>0</v>
      </c>
      <c r="H32" s="327">
        <f t="shared" si="1"/>
        <v>0</v>
      </c>
      <c r="I32" s="327">
        <f t="shared" si="30"/>
        <v>0</v>
      </c>
      <c r="J32" s="327">
        <f t="shared" si="30"/>
        <v>0</v>
      </c>
      <c r="K32" s="327">
        <f t="shared" si="30"/>
        <v>0</v>
      </c>
      <c r="L32" s="327">
        <f t="shared" si="11"/>
        <v>0</v>
      </c>
      <c r="M32" s="327">
        <f t="shared" si="12"/>
        <v>8.1819191119888474E-2</v>
      </c>
      <c r="N32" s="327">
        <f t="shared" si="13"/>
        <v>8.2094438229770347E-2</v>
      </c>
      <c r="O32" s="327">
        <f t="shared" si="14"/>
        <v>1.0050525018226657</v>
      </c>
      <c r="P32" s="327">
        <f t="shared" si="15"/>
        <v>5.0631086318432056E-3</v>
      </c>
      <c r="Q32" s="327">
        <f t="shared" si="16"/>
        <v>1.0627590303618776E-5</v>
      </c>
      <c r="R32" s="327">
        <f t="shared" si="17"/>
        <v>2.0820378689919501E-8</v>
      </c>
      <c r="S32" s="327">
        <f t="shared" si="18"/>
        <v>3.9323714008920611E-11</v>
      </c>
      <c r="T32" s="327">
        <f t="shared" si="19"/>
        <v>6.5545480046391586E-14</v>
      </c>
      <c r="U32" s="327">
        <f t="shared" si="20"/>
        <v>0</v>
      </c>
      <c r="V32" s="327">
        <f t="shared" si="21"/>
        <v>7.249402448495651E-2</v>
      </c>
      <c r="W32" s="327">
        <f t="shared" si="22"/>
        <v>0</v>
      </c>
      <c r="X32" s="327">
        <f t="shared" si="23"/>
        <v>0</v>
      </c>
      <c r="Y32" s="327">
        <f t="shared" si="24"/>
        <v>0</v>
      </c>
      <c r="Z32" s="327">
        <f t="shared" si="25"/>
        <v>0</v>
      </c>
      <c r="AA32" s="327">
        <f t="shared" si="26"/>
        <v>309097.11943477829</v>
      </c>
      <c r="AB32" s="327">
        <f t="shared" si="27"/>
        <v>121.90192067628378</v>
      </c>
      <c r="AC32" s="327">
        <f t="shared" si="28"/>
        <v>0</v>
      </c>
      <c r="AD32" s="330" t="str">
        <f t="shared" si="3"/>
        <v/>
      </c>
      <c r="AE32" s="330" t="str">
        <f t="shared" si="4"/>
        <v/>
      </c>
      <c r="AF32" s="314">
        <f t="shared" si="5"/>
        <v>0</v>
      </c>
      <c r="AG32" s="314">
        <f t="shared" si="6"/>
        <v>0</v>
      </c>
      <c r="AH32" s="331">
        <f t="shared" si="7"/>
        <v>0</v>
      </c>
      <c r="AI32" s="314">
        <f t="shared" si="8"/>
        <v>0</v>
      </c>
      <c r="AJ32" s="314">
        <f t="shared" si="9"/>
        <v>0</v>
      </c>
      <c r="AK32" s="331">
        <f t="shared" si="10"/>
        <v>0</v>
      </c>
      <c r="AL32" s="332"/>
      <c r="AM32" s="332"/>
    </row>
    <row r="33" spans="4:39">
      <c r="D33" s="327">
        <v>30</v>
      </c>
      <c r="E33" s="327">
        <f t="shared" si="29"/>
        <v>0</v>
      </c>
      <c r="F33" s="327">
        <f t="shared" si="29"/>
        <v>0</v>
      </c>
      <c r="G33" s="328">
        <f t="shared" si="29"/>
        <v>0</v>
      </c>
      <c r="H33" s="327">
        <f t="shared" si="1"/>
        <v>0</v>
      </c>
      <c r="I33" s="327">
        <f t="shared" si="30"/>
        <v>0</v>
      </c>
      <c r="J33" s="327">
        <f t="shared" si="30"/>
        <v>0</v>
      </c>
      <c r="K33" s="327">
        <f t="shared" si="30"/>
        <v>0</v>
      </c>
      <c r="L33" s="327">
        <f t="shared" si="11"/>
        <v>0</v>
      </c>
      <c r="M33" s="327">
        <f t="shared" si="12"/>
        <v>8.1819191119888474E-2</v>
      </c>
      <c r="N33" s="327">
        <f t="shared" si="13"/>
        <v>8.2094438229770347E-2</v>
      </c>
      <c r="O33" s="327">
        <f t="shared" si="14"/>
        <v>1.0050525018226657</v>
      </c>
      <c r="P33" s="327">
        <f t="shared" si="15"/>
        <v>5.0631086318432056E-3</v>
      </c>
      <c r="Q33" s="327">
        <f t="shared" si="16"/>
        <v>1.0627590303618776E-5</v>
      </c>
      <c r="R33" s="327">
        <f t="shared" si="17"/>
        <v>2.0820378689919501E-8</v>
      </c>
      <c r="S33" s="327">
        <f t="shared" si="18"/>
        <v>3.9323714008920611E-11</v>
      </c>
      <c r="T33" s="327">
        <f t="shared" si="19"/>
        <v>6.5545480046391586E-14</v>
      </c>
      <c r="U33" s="327">
        <f t="shared" si="20"/>
        <v>0</v>
      </c>
      <c r="V33" s="327">
        <f t="shared" si="21"/>
        <v>7.249402448495651E-2</v>
      </c>
      <c r="W33" s="327">
        <f t="shared" si="22"/>
        <v>0</v>
      </c>
      <c r="X33" s="327">
        <f t="shared" si="23"/>
        <v>0</v>
      </c>
      <c r="Y33" s="327">
        <f t="shared" si="24"/>
        <v>0</v>
      </c>
      <c r="Z33" s="327">
        <f t="shared" si="25"/>
        <v>0</v>
      </c>
      <c r="AA33" s="327">
        <f t="shared" si="26"/>
        <v>309097.11943477829</v>
      </c>
      <c r="AB33" s="327">
        <f t="shared" si="27"/>
        <v>121.90192067628378</v>
      </c>
      <c r="AC33" s="327">
        <f t="shared" si="28"/>
        <v>0</v>
      </c>
      <c r="AD33" s="330" t="str">
        <f t="shared" si="3"/>
        <v/>
      </c>
      <c r="AE33" s="330" t="str">
        <f t="shared" si="4"/>
        <v/>
      </c>
      <c r="AF33" s="314">
        <f t="shared" si="5"/>
        <v>0</v>
      </c>
      <c r="AG33" s="314">
        <f t="shared" si="6"/>
        <v>0</v>
      </c>
      <c r="AH33" s="331">
        <f t="shared" si="7"/>
        <v>0</v>
      </c>
      <c r="AI33" s="314">
        <f t="shared" si="8"/>
        <v>0</v>
      </c>
      <c r="AJ33" s="314">
        <f t="shared" si="9"/>
        <v>0</v>
      </c>
      <c r="AK33" s="331">
        <f t="shared" si="10"/>
        <v>0</v>
      </c>
      <c r="AL33" s="332"/>
      <c r="AM33" s="332"/>
    </row>
    <row r="34" spans="4:39">
      <c r="D34" s="327">
        <v>31</v>
      </c>
      <c r="E34" s="327">
        <f t="shared" si="29"/>
        <v>0</v>
      </c>
      <c r="F34" s="327">
        <f t="shared" si="29"/>
        <v>0</v>
      </c>
      <c r="G34" s="328">
        <f t="shared" si="29"/>
        <v>0</v>
      </c>
      <c r="H34" s="327">
        <f t="shared" si="1"/>
        <v>0</v>
      </c>
      <c r="I34" s="327">
        <f t="shared" si="30"/>
        <v>0</v>
      </c>
      <c r="J34" s="327">
        <f t="shared" si="30"/>
        <v>0</v>
      </c>
      <c r="K34" s="327">
        <f t="shared" si="30"/>
        <v>0</v>
      </c>
      <c r="L34" s="327">
        <f t="shared" si="11"/>
        <v>0</v>
      </c>
      <c r="M34" s="327">
        <f t="shared" si="12"/>
        <v>8.1819191119888474E-2</v>
      </c>
      <c r="N34" s="327">
        <f t="shared" si="13"/>
        <v>8.2094438229770347E-2</v>
      </c>
      <c r="O34" s="327">
        <f t="shared" si="14"/>
        <v>1.0050525018226657</v>
      </c>
      <c r="P34" s="327">
        <f t="shared" si="15"/>
        <v>5.0631086318432056E-3</v>
      </c>
      <c r="Q34" s="327">
        <f t="shared" si="16"/>
        <v>1.0627590303618776E-5</v>
      </c>
      <c r="R34" s="327">
        <f t="shared" si="17"/>
        <v>2.0820378689919501E-8</v>
      </c>
      <c r="S34" s="327">
        <f t="shared" si="18"/>
        <v>3.9323714008920611E-11</v>
      </c>
      <c r="T34" s="327">
        <f t="shared" si="19"/>
        <v>6.5545480046391586E-14</v>
      </c>
      <c r="U34" s="327">
        <f t="shared" si="20"/>
        <v>0</v>
      </c>
      <c r="V34" s="327">
        <f t="shared" si="21"/>
        <v>7.249402448495651E-2</v>
      </c>
      <c r="W34" s="327">
        <f t="shared" si="22"/>
        <v>0</v>
      </c>
      <c r="X34" s="327">
        <f t="shared" si="23"/>
        <v>0</v>
      </c>
      <c r="Y34" s="327">
        <f t="shared" si="24"/>
        <v>0</v>
      </c>
      <c r="Z34" s="327">
        <f t="shared" si="25"/>
        <v>0</v>
      </c>
      <c r="AA34" s="327">
        <f t="shared" si="26"/>
        <v>309097.11943477829</v>
      </c>
      <c r="AB34" s="327">
        <f t="shared" si="27"/>
        <v>121.90192067628378</v>
      </c>
      <c r="AC34" s="327">
        <f t="shared" si="28"/>
        <v>0</v>
      </c>
      <c r="AD34" s="330" t="str">
        <f t="shared" si="3"/>
        <v/>
      </c>
      <c r="AE34" s="330" t="str">
        <f t="shared" si="4"/>
        <v/>
      </c>
      <c r="AF34" s="314">
        <f t="shared" si="5"/>
        <v>0</v>
      </c>
      <c r="AG34" s="314">
        <f t="shared" si="6"/>
        <v>0</v>
      </c>
      <c r="AH34" s="331">
        <f t="shared" si="7"/>
        <v>0</v>
      </c>
      <c r="AI34" s="314">
        <f t="shared" si="8"/>
        <v>0</v>
      </c>
      <c r="AJ34" s="314">
        <f t="shared" si="9"/>
        <v>0</v>
      </c>
      <c r="AK34" s="331">
        <f t="shared" si="10"/>
        <v>0</v>
      </c>
      <c r="AL34" s="332"/>
      <c r="AM34" s="332"/>
    </row>
    <row r="35" spans="4:39">
      <c r="D35" s="327">
        <v>32</v>
      </c>
      <c r="E35" s="327">
        <f t="shared" si="29"/>
        <v>0</v>
      </c>
      <c r="F35" s="327">
        <f t="shared" si="29"/>
        <v>0</v>
      </c>
      <c r="G35" s="328">
        <f t="shared" si="29"/>
        <v>0</v>
      </c>
      <c r="H35" s="327">
        <f t="shared" si="1"/>
        <v>0</v>
      </c>
      <c r="I35" s="327">
        <f t="shared" si="30"/>
        <v>0</v>
      </c>
      <c r="J35" s="327">
        <f t="shared" si="30"/>
        <v>0</v>
      </c>
      <c r="K35" s="327">
        <f t="shared" si="30"/>
        <v>0</v>
      </c>
      <c r="L35" s="327">
        <f t="shared" si="11"/>
        <v>0</v>
      </c>
      <c r="M35" s="327">
        <f t="shared" si="12"/>
        <v>8.1819191119888474E-2</v>
      </c>
      <c r="N35" s="327">
        <f t="shared" si="13"/>
        <v>8.2094438229770347E-2</v>
      </c>
      <c r="O35" s="327">
        <f t="shared" si="14"/>
        <v>1.0050525018226657</v>
      </c>
      <c r="P35" s="327">
        <f t="shared" si="15"/>
        <v>5.0631086318432056E-3</v>
      </c>
      <c r="Q35" s="327">
        <f t="shared" si="16"/>
        <v>1.0627590303618776E-5</v>
      </c>
      <c r="R35" s="327">
        <f t="shared" si="17"/>
        <v>2.0820378689919501E-8</v>
      </c>
      <c r="S35" s="327">
        <f t="shared" si="18"/>
        <v>3.9323714008920611E-11</v>
      </c>
      <c r="T35" s="327">
        <f t="shared" si="19"/>
        <v>6.5545480046391586E-14</v>
      </c>
      <c r="U35" s="327">
        <f t="shared" si="20"/>
        <v>0</v>
      </c>
      <c r="V35" s="327">
        <f t="shared" si="21"/>
        <v>7.249402448495651E-2</v>
      </c>
      <c r="W35" s="327">
        <f t="shared" si="22"/>
        <v>0</v>
      </c>
      <c r="X35" s="327">
        <f t="shared" si="23"/>
        <v>0</v>
      </c>
      <c r="Y35" s="327">
        <f t="shared" si="24"/>
        <v>0</v>
      </c>
      <c r="Z35" s="327">
        <f t="shared" si="25"/>
        <v>0</v>
      </c>
      <c r="AA35" s="327">
        <f t="shared" si="26"/>
        <v>309097.11943477829</v>
      </c>
      <c r="AB35" s="327">
        <f t="shared" si="27"/>
        <v>121.90192067628378</v>
      </c>
      <c r="AC35" s="327">
        <f t="shared" si="28"/>
        <v>0</v>
      </c>
      <c r="AD35" s="330" t="str">
        <f t="shared" si="3"/>
        <v/>
      </c>
      <c r="AE35" s="330" t="str">
        <f t="shared" si="4"/>
        <v/>
      </c>
      <c r="AF35" s="314">
        <f t="shared" si="5"/>
        <v>0</v>
      </c>
      <c r="AG35" s="314">
        <f t="shared" si="6"/>
        <v>0</v>
      </c>
      <c r="AH35" s="331">
        <f t="shared" si="7"/>
        <v>0</v>
      </c>
      <c r="AI35" s="314">
        <f t="shared" si="8"/>
        <v>0</v>
      </c>
      <c r="AJ35" s="314">
        <f t="shared" si="9"/>
        <v>0</v>
      </c>
      <c r="AK35" s="331">
        <f t="shared" si="10"/>
        <v>0</v>
      </c>
      <c r="AL35" s="332"/>
      <c r="AM35" s="332"/>
    </row>
    <row r="36" spans="4:39">
      <c r="D36" s="327">
        <v>33</v>
      </c>
      <c r="E36" s="327">
        <f t="shared" si="29"/>
        <v>0</v>
      </c>
      <c r="F36" s="327">
        <f t="shared" si="29"/>
        <v>0</v>
      </c>
      <c r="G36" s="328">
        <f t="shared" si="29"/>
        <v>0</v>
      </c>
      <c r="H36" s="327">
        <f t="shared" si="1"/>
        <v>0</v>
      </c>
      <c r="I36" s="327">
        <f t="shared" si="30"/>
        <v>0</v>
      </c>
      <c r="J36" s="327">
        <f t="shared" si="30"/>
        <v>0</v>
      </c>
      <c r="K36" s="327">
        <f t="shared" si="30"/>
        <v>0</v>
      </c>
      <c r="L36" s="327">
        <f t="shared" si="11"/>
        <v>0</v>
      </c>
      <c r="M36" s="327">
        <f t="shared" si="12"/>
        <v>8.1819191119888474E-2</v>
      </c>
      <c r="N36" s="327">
        <f t="shared" si="13"/>
        <v>8.2094438229770347E-2</v>
      </c>
      <c r="O36" s="327">
        <f t="shared" si="14"/>
        <v>1.0050525018226657</v>
      </c>
      <c r="P36" s="327">
        <f t="shared" si="15"/>
        <v>5.0631086318432056E-3</v>
      </c>
      <c r="Q36" s="327">
        <f t="shared" si="16"/>
        <v>1.0627590303618776E-5</v>
      </c>
      <c r="R36" s="327">
        <f t="shared" si="17"/>
        <v>2.0820378689919501E-8</v>
      </c>
      <c r="S36" s="327">
        <f t="shared" si="18"/>
        <v>3.9323714008920611E-11</v>
      </c>
      <c r="T36" s="327">
        <f t="shared" si="19"/>
        <v>6.5545480046391586E-14</v>
      </c>
      <c r="U36" s="327">
        <f t="shared" si="20"/>
        <v>0</v>
      </c>
      <c r="V36" s="327">
        <f t="shared" si="21"/>
        <v>7.249402448495651E-2</v>
      </c>
      <c r="W36" s="327">
        <f t="shared" si="22"/>
        <v>0</v>
      </c>
      <c r="X36" s="327">
        <f t="shared" si="23"/>
        <v>0</v>
      </c>
      <c r="Y36" s="327">
        <f t="shared" si="24"/>
        <v>0</v>
      </c>
      <c r="Z36" s="327">
        <f t="shared" si="25"/>
        <v>0</v>
      </c>
      <c r="AA36" s="327">
        <f t="shared" si="26"/>
        <v>309097.11943477829</v>
      </c>
      <c r="AB36" s="327">
        <f t="shared" si="27"/>
        <v>121.90192067628378</v>
      </c>
      <c r="AC36" s="327">
        <f t="shared" si="28"/>
        <v>0</v>
      </c>
      <c r="AD36" s="330" t="str">
        <f t="shared" si="3"/>
        <v/>
      </c>
      <c r="AE36" s="330" t="str">
        <f t="shared" si="4"/>
        <v/>
      </c>
      <c r="AF36" s="314">
        <f t="shared" si="5"/>
        <v>0</v>
      </c>
      <c r="AG36" s="314">
        <f t="shared" si="6"/>
        <v>0</v>
      </c>
      <c r="AH36" s="331">
        <f t="shared" si="7"/>
        <v>0</v>
      </c>
      <c r="AI36" s="314">
        <f t="shared" si="8"/>
        <v>0</v>
      </c>
      <c r="AJ36" s="314">
        <f t="shared" si="9"/>
        <v>0</v>
      </c>
      <c r="AK36" s="331">
        <f t="shared" si="10"/>
        <v>0</v>
      </c>
      <c r="AL36" s="332"/>
      <c r="AM36" s="332"/>
    </row>
    <row r="37" spans="4:39">
      <c r="D37" s="327">
        <v>34</v>
      </c>
      <c r="E37" s="327">
        <f t="shared" si="29"/>
        <v>0</v>
      </c>
      <c r="F37" s="327">
        <f t="shared" si="29"/>
        <v>0</v>
      </c>
      <c r="G37" s="328">
        <f t="shared" si="29"/>
        <v>0</v>
      </c>
      <c r="H37" s="327">
        <f t="shared" si="1"/>
        <v>0</v>
      </c>
      <c r="I37" s="327">
        <f t="shared" si="30"/>
        <v>0</v>
      </c>
      <c r="J37" s="327">
        <f t="shared" si="30"/>
        <v>0</v>
      </c>
      <c r="K37" s="327">
        <f t="shared" si="30"/>
        <v>0</v>
      </c>
      <c r="L37" s="327">
        <f t="shared" si="11"/>
        <v>0</v>
      </c>
      <c r="M37" s="327">
        <f t="shared" si="12"/>
        <v>8.1819191119888474E-2</v>
      </c>
      <c r="N37" s="327">
        <f t="shared" si="13"/>
        <v>8.2094438229770347E-2</v>
      </c>
      <c r="O37" s="327">
        <f t="shared" si="14"/>
        <v>1.0050525018226657</v>
      </c>
      <c r="P37" s="327">
        <f t="shared" si="15"/>
        <v>5.0631086318432056E-3</v>
      </c>
      <c r="Q37" s="327">
        <f t="shared" si="16"/>
        <v>1.0627590303618776E-5</v>
      </c>
      <c r="R37" s="327">
        <f t="shared" si="17"/>
        <v>2.0820378689919501E-8</v>
      </c>
      <c r="S37" s="327">
        <f t="shared" si="18"/>
        <v>3.9323714008920611E-11</v>
      </c>
      <c r="T37" s="327">
        <f t="shared" si="19"/>
        <v>6.5545480046391586E-14</v>
      </c>
      <c r="U37" s="327">
        <f t="shared" si="20"/>
        <v>0</v>
      </c>
      <c r="V37" s="327">
        <f t="shared" si="21"/>
        <v>7.249402448495651E-2</v>
      </c>
      <c r="W37" s="327">
        <f t="shared" si="22"/>
        <v>0</v>
      </c>
      <c r="X37" s="327">
        <f t="shared" si="23"/>
        <v>0</v>
      </c>
      <c r="Y37" s="327">
        <f t="shared" si="24"/>
        <v>0</v>
      </c>
      <c r="Z37" s="327">
        <f t="shared" si="25"/>
        <v>0</v>
      </c>
      <c r="AA37" s="327">
        <f t="shared" si="26"/>
        <v>309097.11943477829</v>
      </c>
      <c r="AB37" s="327">
        <f t="shared" si="27"/>
        <v>121.90192067628378</v>
      </c>
      <c r="AC37" s="327">
        <f t="shared" si="28"/>
        <v>0</v>
      </c>
      <c r="AD37" s="330" t="str">
        <f t="shared" si="3"/>
        <v/>
      </c>
      <c r="AE37" s="330" t="str">
        <f t="shared" si="4"/>
        <v/>
      </c>
      <c r="AF37" s="314">
        <f t="shared" si="5"/>
        <v>0</v>
      </c>
      <c r="AG37" s="314">
        <f t="shared" si="6"/>
        <v>0</v>
      </c>
      <c r="AH37" s="331">
        <f t="shared" si="7"/>
        <v>0</v>
      </c>
      <c r="AI37" s="314">
        <f t="shared" si="8"/>
        <v>0</v>
      </c>
      <c r="AJ37" s="314">
        <f t="shared" si="9"/>
        <v>0</v>
      </c>
      <c r="AK37" s="331">
        <f t="shared" si="10"/>
        <v>0</v>
      </c>
      <c r="AL37" s="332"/>
      <c r="AM37" s="332"/>
    </row>
    <row r="38" spans="4:39">
      <c r="D38" s="327">
        <v>35</v>
      </c>
      <c r="E38" s="327">
        <f t="shared" si="29"/>
        <v>0</v>
      </c>
      <c r="F38" s="327">
        <f t="shared" si="29"/>
        <v>0</v>
      </c>
      <c r="G38" s="328">
        <f t="shared" si="29"/>
        <v>0</v>
      </c>
      <c r="H38" s="327">
        <f t="shared" si="1"/>
        <v>0</v>
      </c>
      <c r="I38" s="327">
        <f t="shared" si="30"/>
        <v>0</v>
      </c>
      <c r="J38" s="327">
        <f t="shared" si="30"/>
        <v>0</v>
      </c>
      <c r="K38" s="327">
        <f t="shared" si="30"/>
        <v>0</v>
      </c>
      <c r="L38" s="327">
        <f t="shared" si="11"/>
        <v>0</v>
      </c>
      <c r="M38" s="327">
        <f t="shared" si="12"/>
        <v>8.1819191119888474E-2</v>
      </c>
      <c r="N38" s="327">
        <f t="shared" si="13"/>
        <v>8.2094438229770347E-2</v>
      </c>
      <c r="O38" s="327">
        <f t="shared" si="14"/>
        <v>1.0050525018226657</v>
      </c>
      <c r="P38" s="327">
        <f t="shared" si="15"/>
        <v>5.0631086318432056E-3</v>
      </c>
      <c r="Q38" s="327">
        <f t="shared" si="16"/>
        <v>1.0627590303618776E-5</v>
      </c>
      <c r="R38" s="327">
        <f t="shared" si="17"/>
        <v>2.0820378689919501E-8</v>
      </c>
      <c r="S38" s="327">
        <f t="shared" si="18"/>
        <v>3.9323714008920611E-11</v>
      </c>
      <c r="T38" s="327">
        <f t="shared" si="19"/>
        <v>6.5545480046391586E-14</v>
      </c>
      <c r="U38" s="327">
        <f t="shared" si="20"/>
        <v>0</v>
      </c>
      <c r="V38" s="327">
        <f t="shared" si="21"/>
        <v>7.249402448495651E-2</v>
      </c>
      <c r="W38" s="327">
        <f t="shared" si="22"/>
        <v>0</v>
      </c>
      <c r="X38" s="327">
        <f t="shared" si="23"/>
        <v>0</v>
      </c>
      <c r="Y38" s="327">
        <f t="shared" si="24"/>
        <v>0</v>
      </c>
      <c r="Z38" s="327">
        <f t="shared" si="25"/>
        <v>0</v>
      </c>
      <c r="AA38" s="327">
        <f t="shared" si="26"/>
        <v>309097.11943477829</v>
      </c>
      <c r="AB38" s="327">
        <f t="shared" si="27"/>
        <v>121.90192067628378</v>
      </c>
      <c r="AC38" s="327">
        <f t="shared" si="28"/>
        <v>0</v>
      </c>
      <c r="AD38" s="330" t="str">
        <f t="shared" si="3"/>
        <v/>
      </c>
      <c r="AE38" s="330" t="str">
        <f t="shared" si="4"/>
        <v/>
      </c>
      <c r="AF38" s="314">
        <f t="shared" si="5"/>
        <v>0</v>
      </c>
      <c r="AG38" s="314">
        <f t="shared" si="6"/>
        <v>0</v>
      </c>
      <c r="AH38" s="331">
        <f t="shared" si="7"/>
        <v>0</v>
      </c>
      <c r="AI38" s="314">
        <f t="shared" si="8"/>
        <v>0</v>
      </c>
      <c r="AJ38" s="314">
        <f t="shared" si="9"/>
        <v>0</v>
      </c>
      <c r="AK38" s="331">
        <f t="shared" si="10"/>
        <v>0</v>
      </c>
      <c r="AL38" s="332"/>
      <c r="AM38" s="332"/>
    </row>
    <row r="39" spans="4:39">
      <c r="D39" s="327">
        <v>36</v>
      </c>
      <c r="E39" s="327">
        <f t="shared" si="29"/>
        <v>0</v>
      </c>
      <c r="F39" s="327">
        <f t="shared" si="29"/>
        <v>0</v>
      </c>
      <c r="G39" s="328">
        <f t="shared" si="29"/>
        <v>0</v>
      </c>
      <c r="H39" s="327">
        <f t="shared" si="1"/>
        <v>0</v>
      </c>
      <c r="I39" s="327">
        <f t="shared" si="30"/>
        <v>0</v>
      </c>
      <c r="J39" s="327">
        <f t="shared" si="30"/>
        <v>0</v>
      </c>
      <c r="K39" s="327">
        <f t="shared" si="30"/>
        <v>0</v>
      </c>
      <c r="L39" s="327">
        <f t="shared" si="11"/>
        <v>0</v>
      </c>
      <c r="M39" s="327">
        <f t="shared" si="12"/>
        <v>8.1819191119888474E-2</v>
      </c>
      <c r="N39" s="327">
        <f t="shared" si="13"/>
        <v>8.2094438229770347E-2</v>
      </c>
      <c r="O39" s="327">
        <f t="shared" si="14"/>
        <v>1.0050525018226657</v>
      </c>
      <c r="P39" s="327">
        <f t="shared" si="15"/>
        <v>5.0631086318432056E-3</v>
      </c>
      <c r="Q39" s="327">
        <f t="shared" si="16"/>
        <v>1.0627590303618776E-5</v>
      </c>
      <c r="R39" s="327">
        <f t="shared" si="17"/>
        <v>2.0820378689919501E-8</v>
      </c>
      <c r="S39" s="327">
        <f t="shared" si="18"/>
        <v>3.9323714008920611E-11</v>
      </c>
      <c r="T39" s="327">
        <f t="shared" si="19"/>
        <v>6.5545480046391586E-14</v>
      </c>
      <c r="U39" s="327">
        <f t="shared" si="20"/>
        <v>0</v>
      </c>
      <c r="V39" s="327">
        <f t="shared" si="21"/>
        <v>7.249402448495651E-2</v>
      </c>
      <c r="W39" s="327">
        <f t="shared" si="22"/>
        <v>0</v>
      </c>
      <c r="X39" s="327">
        <f t="shared" si="23"/>
        <v>0</v>
      </c>
      <c r="Y39" s="327">
        <f t="shared" si="24"/>
        <v>0</v>
      </c>
      <c r="Z39" s="327">
        <f t="shared" si="25"/>
        <v>0</v>
      </c>
      <c r="AA39" s="327">
        <f t="shared" si="26"/>
        <v>309097.11943477829</v>
      </c>
      <c r="AB39" s="327">
        <f t="shared" si="27"/>
        <v>121.90192067628378</v>
      </c>
      <c r="AC39" s="327">
        <f t="shared" si="28"/>
        <v>0</v>
      </c>
      <c r="AD39" s="330" t="str">
        <f t="shared" si="3"/>
        <v/>
      </c>
      <c r="AE39" s="330" t="str">
        <f t="shared" si="4"/>
        <v/>
      </c>
      <c r="AF39" s="314">
        <f t="shared" si="5"/>
        <v>0</v>
      </c>
      <c r="AG39" s="314">
        <f t="shared" si="6"/>
        <v>0</v>
      </c>
      <c r="AH39" s="331">
        <f t="shared" si="7"/>
        <v>0</v>
      </c>
      <c r="AI39" s="314">
        <f t="shared" si="8"/>
        <v>0</v>
      </c>
      <c r="AJ39" s="314">
        <f t="shared" si="9"/>
        <v>0</v>
      </c>
      <c r="AK39" s="331">
        <f t="shared" si="10"/>
        <v>0</v>
      </c>
      <c r="AL39" s="332"/>
      <c r="AM39" s="332"/>
    </row>
    <row r="40" spans="4:39">
      <c r="D40" s="327">
        <v>37</v>
      </c>
      <c r="E40" s="327">
        <f t="shared" si="29"/>
        <v>0</v>
      </c>
      <c r="F40" s="327">
        <f t="shared" si="29"/>
        <v>0</v>
      </c>
      <c r="G40" s="328">
        <f t="shared" si="29"/>
        <v>0</v>
      </c>
      <c r="H40" s="327">
        <f t="shared" si="1"/>
        <v>0</v>
      </c>
      <c r="I40" s="327">
        <f t="shared" si="30"/>
        <v>0</v>
      </c>
      <c r="J40" s="327">
        <f t="shared" si="30"/>
        <v>0</v>
      </c>
      <c r="K40" s="327">
        <f t="shared" si="30"/>
        <v>0</v>
      </c>
      <c r="L40" s="327">
        <f t="shared" si="11"/>
        <v>0</v>
      </c>
      <c r="M40" s="327">
        <f t="shared" si="12"/>
        <v>8.1819191119888474E-2</v>
      </c>
      <c r="N40" s="327">
        <f t="shared" si="13"/>
        <v>8.2094438229770347E-2</v>
      </c>
      <c r="O40" s="327">
        <f t="shared" si="14"/>
        <v>1.0050525018226657</v>
      </c>
      <c r="P40" s="327">
        <f t="shared" si="15"/>
        <v>5.0631086318432056E-3</v>
      </c>
      <c r="Q40" s="327">
        <f t="shared" si="16"/>
        <v>1.0627590303618776E-5</v>
      </c>
      <c r="R40" s="327">
        <f t="shared" si="17"/>
        <v>2.0820378689919501E-8</v>
      </c>
      <c r="S40" s="327">
        <f t="shared" si="18"/>
        <v>3.9323714008920611E-11</v>
      </c>
      <c r="T40" s="327">
        <f t="shared" si="19"/>
        <v>6.5545480046391586E-14</v>
      </c>
      <c r="U40" s="327">
        <f t="shared" si="20"/>
        <v>0</v>
      </c>
      <c r="V40" s="327">
        <f t="shared" si="21"/>
        <v>7.249402448495651E-2</v>
      </c>
      <c r="W40" s="327">
        <f t="shared" si="22"/>
        <v>0</v>
      </c>
      <c r="X40" s="327">
        <f t="shared" si="23"/>
        <v>0</v>
      </c>
      <c r="Y40" s="327">
        <f t="shared" si="24"/>
        <v>0</v>
      </c>
      <c r="Z40" s="327">
        <f t="shared" si="25"/>
        <v>0</v>
      </c>
      <c r="AA40" s="327">
        <f t="shared" si="26"/>
        <v>309097.11943477829</v>
      </c>
      <c r="AB40" s="327">
        <f t="shared" si="27"/>
        <v>121.90192067628378</v>
      </c>
      <c r="AC40" s="327">
        <f t="shared" si="28"/>
        <v>0</v>
      </c>
      <c r="AD40" s="330" t="str">
        <f t="shared" si="3"/>
        <v/>
      </c>
      <c r="AE40" s="330" t="str">
        <f t="shared" si="4"/>
        <v/>
      </c>
      <c r="AF40" s="314">
        <f t="shared" si="5"/>
        <v>0</v>
      </c>
      <c r="AG40" s="314">
        <f t="shared" si="6"/>
        <v>0</v>
      </c>
      <c r="AH40" s="331">
        <f t="shared" si="7"/>
        <v>0</v>
      </c>
      <c r="AI40" s="314">
        <f t="shared" si="8"/>
        <v>0</v>
      </c>
      <c r="AJ40" s="314">
        <f t="shared" si="9"/>
        <v>0</v>
      </c>
      <c r="AK40" s="331">
        <f t="shared" si="10"/>
        <v>0</v>
      </c>
      <c r="AL40" s="332"/>
      <c r="AM40" s="332"/>
    </row>
    <row r="41" spans="4:39">
      <c r="D41" s="327">
        <v>38</v>
      </c>
      <c r="E41" s="327">
        <f t="shared" si="29"/>
        <v>0</v>
      </c>
      <c r="F41" s="327">
        <f t="shared" si="29"/>
        <v>0</v>
      </c>
      <c r="G41" s="328">
        <f t="shared" si="29"/>
        <v>0</v>
      </c>
      <c r="H41" s="327">
        <f t="shared" si="1"/>
        <v>0</v>
      </c>
      <c r="I41" s="327">
        <f t="shared" si="30"/>
        <v>0</v>
      </c>
      <c r="J41" s="327">
        <f t="shared" si="30"/>
        <v>0</v>
      </c>
      <c r="K41" s="327">
        <f t="shared" si="30"/>
        <v>0</v>
      </c>
      <c r="L41" s="327">
        <f t="shared" si="11"/>
        <v>0</v>
      </c>
      <c r="M41" s="327">
        <f t="shared" si="12"/>
        <v>8.1819191119888474E-2</v>
      </c>
      <c r="N41" s="327">
        <f t="shared" si="13"/>
        <v>8.2094438229770347E-2</v>
      </c>
      <c r="O41" s="327">
        <f t="shared" si="14"/>
        <v>1.0050525018226657</v>
      </c>
      <c r="P41" s="327">
        <f t="shared" si="15"/>
        <v>5.0631086318432056E-3</v>
      </c>
      <c r="Q41" s="327">
        <f t="shared" si="16"/>
        <v>1.0627590303618776E-5</v>
      </c>
      <c r="R41" s="327">
        <f t="shared" si="17"/>
        <v>2.0820378689919501E-8</v>
      </c>
      <c r="S41" s="327">
        <f t="shared" si="18"/>
        <v>3.9323714008920611E-11</v>
      </c>
      <c r="T41" s="327">
        <f t="shared" si="19"/>
        <v>6.5545480046391586E-14</v>
      </c>
      <c r="U41" s="327">
        <f t="shared" si="20"/>
        <v>0</v>
      </c>
      <c r="V41" s="327">
        <f t="shared" si="21"/>
        <v>7.249402448495651E-2</v>
      </c>
      <c r="W41" s="327">
        <f t="shared" si="22"/>
        <v>0</v>
      </c>
      <c r="X41" s="327">
        <f t="shared" si="23"/>
        <v>0</v>
      </c>
      <c r="Y41" s="327">
        <f t="shared" si="24"/>
        <v>0</v>
      </c>
      <c r="Z41" s="327">
        <f t="shared" si="25"/>
        <v>0</v>
      </c>
      <c r="AA41" s="327">
        <f t="shared" si="26"/>
        <v>309097.11943477829</v>
      </c>
      <c r="AB41" s="327">
        <f t="shared" si="27"/>
        <v>121.90192067628378</v>
      </c>
      <c r="AC41" s="327">
        <f t="shared" si="28"/>
        <v>0</v>
      </c>
      <c r="AD41" s="330" t="str">
        <f t="shared" si="3"/>
        <v/>
      </c>
      <c r="AE41" s="330" t="str">
        <f t="shared" si="4"/>
        <v/>
      </c>
      <c r="AF41" s="314">
        <f t="shared" si="5"/>
        <v>0</v>
      </c>
      <c r="AG41" s="314">
        <f t="shared" si="6"/>
        <v>0</v>
      </c>
      <c r="AH41" s="331">
        <f t="shared" si="7"/>
        <v>0</v>
      </c>
      <c r="AI41" s="314">
        <f t="shared" si="8"/>
        <v>0</v>
      </c>
      <c r="AJ41" s="314">
        <f t="shared" si="9"/>
        <v>0</v>
      </c>
      <c r="AK41" s="331">
        <f t="shared" si="10"/>
        <v>0</v>
      </c>
      <c r="AL41" s="332"/>
      <c r="AM41" s="332"/>
    </row>
    <row r="42" spans="4:39">
      <c r="D42" s="327">
        <v>39</v>
      </c>
      <c r="E42" s="327">
        <f t="shared" si="29"/>
        <v>0</v>
      </c>
      <c r="F42" s="327">
        <f t="shared" si="29"/>
        <v>0</v>
      </c>
      <c r="G42" s="328">
        <f t="shared" si="29"/>
        <v>0</v>
      </c>
      <c r="H42" s="327">
        <f t="shared" si="1"/>
        <v>0</v>
      </c>
      <c r="I42" s="327">
        <f t="shared" si="30"/>
        <v>0</v>
      </c>
      <c r="J42" s="327">
        <f t="shared" si="30"/>
        <v>0</v>
      </c>
      <c r="K42" s="327">
        <f t="shared" si="30"/>
        <v>0</v>
      </c>
      <c r="L42" s="327">
        <f t="shared" si="11"/>
        <v>0</v>
      </c>
      <c r="M42" s="327">
        <f t="shared" si="12"/>
        <v>8.1819191119888474E-2</v>
      </c>
      <c r="N42" s="327">
        <f t="shared" si="13"/>
        <v>8.2094438229770347E-2</v>
      </c>
      <c r="O42" s="327">
        <f t="shared" si="14"/>
        <v>1.0050525018226657</v>
      </c>
      <c r="P42" s="327">
        <f t="shared" si="15"/>
        <v>5.0631086318432056E-3</v>
      </c>
      <c r="Q42" s="327">
        <f t="shared" si="16"/>
        <v>1.0627590303618776E-5</v>
      </c>
      <c r="R42" s="327">
        <f t="shared" si="17"/>
        <v>2.0820378689919501E-8</v>
      </c>
      <c r="S42" s="327">
        <f t="shared" si="18"/>
        <v>3.9323714008920611E-11</v>
      </c>
      <c r="T42" s="327">
        <f t="shared" si="19"/>
        <v>6.5545480046391586E-14</v>
      </c>
      <c r="U42" s="327">
        <f t="shared" si="20"/>
        <v>0</v>
      </c>
      <c r="V42" s="327">
        <f t="shared" si="21"/>
        <v>7.249402448495651E-2</v>
      </c>
      <c r="W42" s="327">
        <f t="shared" si="22"/>
        <v>0</v>
      </c>
      <c r="X42" s="327">
        <f t="shared" si="23"/>
        <v>0</v>
      </c>
      <c r="Y42" s="327">
        <f t="shared" si="24"/>
        <v>0</v>
      </c>
      <c r="Z42" s="327">
        <f t="shared" si="25"/>
        <v>0</v>
      </c>
      <c r="AA42" s="327">
        <f t="shared" si="26"/>
        <v>309097.11943477829</v>
      </c>
      <c r="AB42" s="327">
        <f t="shared" si="27"/>
        <v>121.90192067628378</v>
      </c>
      <c r="AC42" s="327">
        <f t="shared" si="28"/>
        <v>0</v>
      </c>
      <c r="AD42" s="330" t="str">
        <f t="shared" si="3"/>
        <v/>
      </c>
      <c r="AE42" s="330" t="str">
        <f t="shared" si="4"/>
        <v/>
      </c>
      <c r="AF42" s="314">
        <f t="shared" si="5"/>
        <v>0</v>
      </c>
      <c r="AG42" s="314">
        <f t="shared" si="6"/>
        <v>0</v>
      </c>
      <c r="AH42" s="331">
        <f t="shared" si="7"/>
        <v>0</v>
      </c>
      <c r="AI42" s="314">
        <f t="shared" si="8"/>
        <v>0</v>
      </c>
      <c r="AJ42" s="314">
        <f t="shared" si="9"/>
        <v>0</v>
      </c>
      <c r="AK42" s="331">
        <f t="shared" si="10"/>
        <v>0</v>
      </c>
      <c r="AL42" s="332"/>
      <c r="AM42" s="332"/>
    </row>
    <row r="43" spans="4:39">
      <c r="D43" s="327">
        <v>40</v>
      </c>
      <c r="E43" s="327">
        <f t="shared" si="29"/>
        <v>0</v>
      </c>
      <c r="F43" s="327">
        <f t="shared" si="29"/>
        <v>0</v>
      </c>
      <c r="G43" s="328">
        <f t="shared" si="29"/>
        <v>0</v>
      </c>
      <c r="H43" s="327">
        <f t="shared" si="1"/>
        <v>0</v>
      </c>
      <c r="I43" s="327">
        <f t="shared" si="30"/>
        <v>0</v>
      </c>
      <c r="J43" s="327">
        <f t="shared" si="30"/>
        <v>0</v>
      </c>
      <c r="K43" s="327">
        <f t="shared" si="30"/>
        <v>0</v>
      </c>
      <c r="L43" s="327">
        <f t="shared" si="11"/>
        <v>0</v>
      </c>
      <c r="M43" s="327">
        <f t="shared" si="12"/>
        <v>8.1819191119888474E-2</v>
      </c>
      <c r="N43" s="327">
        <f t="shared" si="13"/>
        <v>8.2094438229770347E-2</v>
      </c>
      <c r="O43" s="327">
        <f t="shared" si="14"/>
        <v>1.0050525018226657</v>
      </c>
      <c r="P43" s="327">
        <f t="shared" si="15"/>
        <v>5.0631086318432056E-3</v>
      </c>
      <c r="Q43" s="327">
        <f t="shared" si="16"/>
        <v>1.0627590303618776E-5</v>
      </c>
      <c r="R43" s="327">
        <f t="shared" si="17"/>
        <v>2.0820378689919501E-8</v>
      </c>
      <c r="S43" s="327">
        <f t="shared" si="18"/>
        <v>3.9323714008920611E-11</v>
      </c>
      <c r="T43" s="327">
        <f t="shared" si="19"/>
        <v>6.5545480046391586E-14</v>
      </c>
      <c r="U43" s="327">
        <f t="shared" si="20"/>
        <v>0</v>
      </c>
      <c r="V43" s="327">
        <f t="shared" si="21"/>
        <v>7.249402448495651E-2</v>
      </c>
      <c r="W43" s="327">
        <f t="shared" si="22"/>
        <v>0</v>
      </c>
      <c r="X43" s="327">
        <f t="shared" si="23"/>
        <v>0</v>
      </c>
      <c r="Y43" s="327">
        <f t="shared" si="24"/>
        <v>0</v>
      </c>
      <c r="Z43" s="327">
        <f t="shared" si="25"/>
        <v>0</v>
      </c>
      <c r="AA43" s="327">
        <f t="shared" si="26"/>
        <v>309097.11943477829</v>
      </c>
      <c r="AB43" s="327">
        <f t="shared" si="27"/>
        <v>121.90192067628378</v>
      </c>
      <c r="AC43" s="327">
        <f t="shared" si="28"/>
        <v>0</v>
      </c>
      <c r="AD43" s="330" t="str">
        <f t="shared" si="3"/>
        <v/>
      </c>
      <c r="AE43" s="330" t="str">
        <f t="shared" si="4"/>
        <v/>
      </c>
      <c r="AF43" s="314">
        <f t="shared" si="5"/>
        <v>0</v>
      </c>
      <c r="AG43" s="314">
        <f t="shared" si="6"/>
        <v>0</v>
      </c>
      <c r="AH43" s="331">
        <f t="shared" si="7"/>
        <v>0</v>
      </c>
      <c r="AI43" s="314">
        <f t="shared" si="8"/>
        <v>0</v>
      </c>
      <c r="AJ43" s="314">
        <f t="shared" si="9"/>
        <v>0</v>
      </c>
      <c r="AK43" s="331">
        <f t="shared" si="10"/>
        <v>0</v>
      </c>
      <c r="AL43" s="332"/>
      <c r="AM43" s="332"/>
    </row>
    <row r="44" spans="4:39">
      <c r="D44" s="327">
        <v>41</v>
      </c>
      <c r="E44" s="327">
        <f t="shared" si="29"/>
        <v>0</v>
      </c>
      <c r="F44" s="327">
        <f t="shared" si="29"/>
        <v>0</v>
      </c>
      <c r="G44" s="328">
        <f t="shared" si="29"/>
        <v>0</v>
      </c>
      <c r="H44" s="327">
        <f t="shared" si="1"/>
        <v>0</v>
      </c>
      <c r="I44" s="327">
        <f t="shared" si="30"/>
        <v>0</v>
      </c>
      <c r="J44" s="327">
        <f t="shared" si="30"/>
        <v>0</v>
      </c>
      <c r="K44" s="327">
        <f t="shared" si="30"/>
        <v>0</v>
      </c>
      <c r="L44" s="327">
        <f t="shared" si="11"/>
        <v>0</v>
      </c>
      <c r="M44" s="327">
        <f t="shared" si="12"/>
        <v>8.1819191119888474E-2</v>
      </c>
      <c r="N44" s="327">
        <f t="shared" si="13"/>
        <v>8.2094438229770347E-2</v>
      </c>
      <c r="O44" s="327">
        <f t="shared" si="14"/>
        <v>1.0050525018226657</v>
      </c>
      <c r="P44" s="327">
        <f t="shared" si="15"/>
        <v>5.0631086318432056E-3</v>
      </c>
      <c r="Q44" s="327">
        <f t="shared" si="16"/>
        <v>1.0627590303618776E-5</v>
      </c>
      <c r="R44" s="327">
        <f t="shared" si="17"/>
        <v>2.0820378689919501E-8</v>
      </c>
      <c r="S44" s="327">
        <f t="shared" si="18"/>
        <v>3.9323714008920611E-11</v>
      </c>
      <c r="T44" s="327">
        <f t="shared" si="19"/>
        <v>6.5545480046391586E-14</v>
      </c>
      <c r="U44" s="327">
        <f t="shared" si="20"/>
        <v>0</v>
      </c>
      <c r="V44" s="327">
        <f t="shared" si="21"/>
        <v>7.249402448495651E-2</v>
      </c>
      <c r="W44" s="327">
        <f t="shared" si="22"/>
        <v>0</v>
      </c>
      <c r="X44" s="327">
        <f t="shared" si="23"/>
        <v>0</v>
      </c>
      <c r="Y44" s="327">
        <f t="shared" si="24"/>
        <v>0</v>
      </c>
      <c r="Z44" s="327">
        <f t="shared" si="25"/>
        <v>0</v>
      </c>
      <c r="AA44" s="327">
        <f t="shared" si="26"/>
        <v>309097.11943477829</v>
      </c>
      <c r="AB44" s="327">
        <f t="shared" si="27"/>
        <v>121.90192067628378</v>
      </c>
      <c r="AC44" s="327">
        <f t="shared" si="28"/>
        <v>0</v>
      </c>
      <c r="AD44" s="330" t="str">
        <f t="shared" si="3"/>
        <v/>
      </c>
      <c r="AE44" s="330" t="str">
        <f t="shared" si="4"/>
        <v/>
      </c>
      <c r="AF44" s="314">
        <f t="shared" si="5"/>
        <v>0</v>
      </c>
      <c r="AG44" s="314">
        <f t="shared" si="6"/>
        <v>0</v>
      </c>
      <c r="AH44" s="331">
        <f t="shared" si="7"/>
        <v>0</v>
      </c>
      <c r="AI44" s="314">
        <f t="shared" si="8"/>
        <v>0</v>
      </c>
      <c r="AJ44" s="314">
        <f t="shared" si="9"/>
        <v>0</v>
      </c>
      <c r="AK44" s="331">
        <f t="shared" si="10"/>
        <v>0</v>
      </c>
      <c r="AL44" s="332"/>
      <c r="AM44" s="332"/>
    </row>
    <row r="45" spans="4:39">
      <c r="D45" s="327">
        <v>42</v>
      </c>
      <c r="E45" s="327">
        <f t="shared" si="29"/>
        <v>0</v>
      </c>
      <c r="F45" s="327">
        <f t="shared" si="29"/>
        <v>0</v>
      </c>
      <c r="G45" s="328">
        <f t="shared" si="29"/>
        <v>0</v>
      </c>
      <c r="H45" s="327">
        <f t="shared" si="1"/>
        <v>0</v>
      </c>
      <c r="I45" s="327">
        <f t="shared" si="30"/>
        <v>0</v>
      </c>
      <c r="J45" s="327">
        <f t="shared" si="30"/>
        <v>0</v>
      </c>
      <c r="K45" s="327">
        <f t="shared" si="30"/>
        <v>0</v>
      </c>
      <c r="L45" s="327">
        <f t="shared" si="11"/>
        <v>0</v>
      </c>
      <c r="M45" s="327">
        <f t="shared" si="12"/>
        <v>8.1819191119888474E-2</v>
      </c>
      <c r="N45" s="327">
        <f t="shared" si="13"/>
        <v>8.2094438229770347E-2</v>
      </c>
      <c r="O45" s="327">
        <f t="shared" si="14"/>
        <v>1.0050525018226657</v>
      </c>
      <c r="P45" s="327">
        <f t="shared" si="15"/>
        <v>5.0631086318432056E-3</v>
      </c>
      <c r="Q45" s="327">
        <f t="shared" si="16"/>
        <v>1.0627590303618776E-5</v>
      </c>
      <c r="R45" s="327">
        <f t="shared" si="17"/>
        <v>2.0820378689919501E-8</v>
      </c>
      <c r="S45" s="327">
        <f t="shared" si="18"/>
        <v>3.9323714008920611E-11</v>
      </c>
      <c r="T45" s="327">
        <f t="shared" si="19"/>
        <v>6.5545480046391586E-14</v>
      </c>
      <c r="U45" s="327">
        <f t="shared" si="20"/>
        <v>0</v>
      </c>
      <c r="V45" s="327">
        <f t="shared" si="21"/>
        <v>7.249402448495651E-2</v>
      </c>
      <c r="W45" s="327">
        <f t="shared" si="22"/>
        <v>0</v>
      </c>
      <c r="X45" s="327">
        <f t="shared" si="23"/>
        <v>0</v>
      </c>
      <c r="Y45" s="327">
        <f t="shared" si="24"/>
        <v>0</v>
      </c>
      <c r="Z45" s="327">
        <f t="shared" si="25"/>
        <v>0</v>
      </c>
      <c r="AA45" s="327">
        <f t="shared" si="26"/>
        <v>309097.11943477829</v>
      </c>
      <c r="AB45" s="327">
        <f t="shared" si="27"/>
        <v>121.90192067628378</v>
      </c>
      <c r="AC45" s="327">
        <f t="shared" si="28"/>
        <v>0</v>
      </c>
      <c r="AD45" s="330" t="str">
        <f t="shared" si="3"/>
        <v/>
      </c>
      <c r="AE45" s="330" t="str">
        <f t="shared" si="4"/>
        <v/>
      </c>
      <c r="AF45" s="314">
        <f t="shared" si="5"/>
        <v>0</v>
      </c>
      <c r="AG45" s="314">
        <f t="shared" si="6"/>
        <v>0</v>
      </c>
      <c r="AH45" s="331">
        <f t="shared" si="7"/>
        <v>0</v>
      </c>
      <c r="AI45" s="314">
        <f t="shared" si="8"/>
        <v>0</v>
      </c>
      <c r="AJ45" s="314">
        <f t="shared" si="9"/>
        <v>0</v>
      </c>
      <c r="AK45" s="331">
        <f t="shared" si="10"/>
        <v>0</v>
      </c>
      <c r="AL45" s="332"/>
      <c r="AM45" s="332"/>
    </row>
    <row r="46" spans="4:39">
      <c r="D46" s="327">
        <v>43</v>
      </c>
      <c r="E46" s="327">
        <f t="shared" si="29"/>
        <v>0</v>
      </c>
      <c r="F46" s="327">
        <f t="shared" si="29"/>
        <v>0</v>
      </c>
      <c r="G46" s="328">
        <f t="shared" si="29"/>
        <v>0</v>
      </c>
      <c r="H46" s="327">
        <f t="shared" si="1"/>
        <v>0</v>
      </c>
      <c r="I46" s="327">
        <f t="shared" si="30"/>
        <v>0</v>
      </c>
      <c r="J46" s="327">
        <f t="shared" si="30"/>
        <v>0</v>
      </c>
      <c r="K46" s="327">
        <f t="shared" si="30"/>
        <v>0</v>
      </c>
      <c r="L46" s="327">
        <f t="shared" si="11"/>
        <v>0</v>
      </c>
      <c r="M46" s="327">
        <f t="shared" si="12"/>
        <v>8.1819191119888474E-2</v>
      </c>
      <c r="N46" s="327">
        <f t="shared" si="13"/>
        <v>8.2094438229770347E-2</v>
      </c>
      <c r="O46" s="327">
        <f t="shared" si="14"/>
        <v>1.0050525018226657</v>
      </c>
      <c r="P46" s="327">
        <f t="shared" si="15"/>
        <v>5.0631086318432056E-3</v>
      </c>
      <c r="Q46" s="327">
        <f t="shared" si="16"/>
        <v>1.0627590303618776E-5</v>
      </c>
      <c r="R46" s="327">
        <f t="shared" si="17"/>
        <v>2.0820378689919501E-8</v>
      </c>
      <c r="S46" s="327">
        <f t="shared" si="18"/>
        <v>3.9323714008920611E-11</v>
      </c>
      <c r="T46" s="327">
        <f t="shared" si="19"/>
        <v>6.5545480046391586E-14</v>
      </c>
      <c r="U46" s="327">
        <f t="shared" si="20"/>
        <v>0</v>
      </c>
      <c r="V46" s="327">
        <f t="shared" si="21"/>
        <v>7.249402448495651E-2</v>
      </c>
      <c r="W46" s="327">
        <f t="shared" si="22"/>
        <v>0</v>
      </c>
      <c r="X46" s="327">
        <f t="shared" si="23"/>
        <v>0</v>
      </c>
      <c r="Y46" s="327">
        <f t="shared" si="24"/>
        <v>0</v>
      </c>
      <c r="Z46" s="327">
        <f t="shared" si="25"/>
        <v>0</v>
      </c>
      <c r="AA46" s="327">
        <f t="shared" si="26"/>
        <v>309097.11943477829</v>
      </c>
      <c r="AB46" s="327">
        <f t="shared" si="27"/>
        <v>121.90192067628378</v>
      </c>
      <c r="AC46" s="327">
        <f t="shared" si="28"/>
        <v>0</v>
      </c>
      <c r="AD46" s="330" t="str">
        <f t="shared" si="3"/>
        <v/>
      </c>
      <c r="AE46" s="330" t="str">
        <f t="shared" si="4"/>
        <v/>
      </c>
      <c r="AF46" s="314">
        <f t="shared" si="5"/>
        <v>0</v>
      </c>
      <c r="AG46" s="314">
        <f t="shared" si="6"/>
        <v>0</v>
      </c>
      <c r="AH46" s="331">
        <f t="shared" si="7"/>
        <v>0</v>
      </c>
      <c r="AI46" s="314">
        <f t="shared" si="8"/>
        <v>0</v>
      </c>
      <c r="AJ46" s="314">
        <f t="shared" si="9"/>
        <v>0</v>
      </c>
      <c r="AK46" s="331">
        <f t="shared" si="10"/>
        <v>0</v>
      </c>
      <c r="AL46" s="332"/>
      <c r="AM46" s="332"/>
    </row>
    <row r="47" spans="4:39">
      <c r="D47" s="327">
        <v>44</v>
      </c>
      <c r="E47" s="327">
        <f t="shared" si="29"/>
        <v>0</v>
      </c>
      <c r="F47" s="327">
        <f t="shared" si="29"/>
        <v>0</v>
      </c>
      <c r="G47" s="328">
        <f t="shared" si="29"/>
        <v>0</v>
      </c>
      <c r="H47" s="327">
        <f t="shared" si="1"/>
        <v>0</v>
      </c>
      <c r="I47" s="327">
        <f t="shared" si="30"/>
        <v>0</v>
      </c>
      <c r="J47" s="327">
        <f t="shared" si="30"/>
        <v>0</v>
      </c>
      <c r="K47" s="327">
        <f t="shared" si="30"/>
        <v>0</v>
      </c>
      <c r="L47" s="327">
        <f t="shared" si="11"/>
        <v>0</v>
      </c>
      <c r="M47" s="327">
        <f t="shared" si="12"/>
        <v>8.1819191119888474E-2</v>
      </c>
      <c r="N47" s="327">
        <f t="shared" si="13"/>
        <v>8.2094438229770347E-2</v>
      </c>
      <c r="O47" s="327">
        <f t="shared" si="14"/>
        <v>1.0050525018226657</v>
      </c>
      <c r="P47" s="327">
        <f t="shared" si="15"/>
        <v>5.0631086318432056E-3</v>
      </c>
      <c r="Q47" s="327">
        <f t="shared" si="16"/>
        <v>1.0627590303618776E-5</v>
      </c>
      <c r="R47" s="327">
        <f t="shared" si="17"/>
        <v>2.0820378689919501E-8</v>
      </c>
      <c r="S47" s="327">
        <f t="shared" si="18"/>
        <v>3.9323714008920611E-11</v>
      </c>
      <c r="T47" s="327">
        <f t="shared" si="19"/>
        <v>6.5545480046391586E-14</v>
      </c>
      <c r="U47" s="327">
        <f t="shared" si="20"/>
        <v>0</v>
      </c>
      <c r="V47" s="327">
        <f t="shared" si="21"/>
        <v>7.249402448495651E-2</v>
      </c>
      <c r="W47" s="327">
        <f t="shared" si="22"/>
        <v>0</v>
      </c>
      <c r="X47" s="327">
        <f t="shared" si="23"/>
        <v>0</v>
      </c>
      <c r="Y47" s="327">
        <f t="shared" si="24"/>
        <v>0</v>
      </c>
      <c r="Z47" s="327">
        <f t="shared" si="25"/>
        <v>0</v>
      </c>
      <c r="AA47" s="327">
        <f t="shared" si="26"/>
        <v>309097.11943477829</v>
      </c>
      <c r="AB47" s="327">
        <f t="shared" si="27"/>
        <v>121.90192067628378</v>
      </c>
      <c r="AC47" s="327">
        <f t="shared" si="28"/>
        <v>0</v>
      </c>
      <c r="AD47" s="330" t="str">
        <f t="shared" si="3"/>
        <v/>
      </c>
      <c r="AE47" s="330" t="str">
        <f t="shared" si="4"/>
        <v/>
      </c>
      <c r="AF47" s="314">
        <f t="shared" si="5"/>
        <v>0</v>
      </c>
      <c r="AG47" s="314">
        <f t="shared" si="6"/>
        <v>0</v>
      </c>
      <c r="AH47" s="331">
        <f t="shared" si="7"/>
        <v>0</v>
      </c>
      <c r="AI47" s="314">
        <f t="shared" si="8"/>
        <v>0</v>
      </c>
      <c r="AJ47" s="314">
        <f t="shared" si="9"/>
        <v>0</v>
      </c>
      <c r="AK47" s="331">
        <f t="shared" si="10"/>
        <v>0</v>
      </c>
      <c r="AL47" s="332"/>
      <c r="AM47" s="332"/>
    </row>
    <row r="48" spans="4:39">
      <c r="D48" s="327">
        <v>45</v>
      </c>
      <c r="E48" s="327">
        <f t="shared" si="29"/>
        <v>0</v>
      </c>
      <c r="F48" s="327">
        <f t="shared" si="29"/>
        <v>0</v>
      </c>
      <c r="G48" s="328">
        <f t="shared" si="29"/>
        <v>0</v>
      </c>
      <c r="H48" s="327">
        <f t="shared" si="1"/>
        <v>0</v>
      </c>
      <c r="I48" s="327">
        <f t="shared" si="30"/>
        <v>0</v>
      </c>
      <c r="J48" s="327">
        <f t="shared" si="30"/>
        <v>0</v>
      </c>
      <c r="K48" s="327">
        <f t="shared" si="30"/>
        <v>0</v>
      </c>
      <c r="L48" s="327">
        <f t="shared" si="11"/>
        <v>0</v>
      </c>
      <c r="M48" s="327">
        <f t="shared" si="12"/>
        <v>8.1819191119888474E-2</v>
      </c>
      <c r="N48" s="327">
        <f t="shared" si="13"/>
        <v>8.2094438229770347E-2</v>
      </c>
      <c r="O48" s="327">
        <f t="shared" si="14"/>
        <v>1.0050525018226657</v>
      </c>
      <c r="P48" s="327">
        <f t="shared" si="15"/>
        <v>5.0631086318432056E-3</v>
      </c>
      <c r="Q48" s="327">
        <f t="shared" si="16"/>
        <v>1.0627590303618776E-5</v>
      </c>
      <c r="R48" s="327">
        <f t="shared" si="17"/>
        <v>2.0820378689919501E-8</v>
      </c>
      <c r="S48" s="327">
        <f t="shared" si="18"/>
        <v>3.9323714008920611E-11</v>
      </c>
      <c r="T48" s="327">
        <f t="shared" si="19"/>
        <v>6.5545480046391586E-14</v>
      </c>
      <c r="U48" s="327">
        <f t="shared" si="20"/>
        <v>0</v>
      </c>
      <c r="V48" s="327">
        <f t="shared" si="21"/>
        <v>7.249402448495651E-2</v>
      </c>
      <c r="W48" s="327">
        <f t="shared" si="22"/>
        <v>0</v>
      </c>
      <c r="X48" s="327">
        <f t="shared" si="23"/>
        <v>0</v>
      </c>
      <c r="Y48" s="327">
        <f t="shared" si="24"/>
        <v>0</v>
      </c>
      <c r="Z48" s="327">
        <f t="shared" si="25"/>
        <v>0</v>
      </c>
      <c r="AA48" s="327">
        <f t="shared" si="26"/>
        <v>309097.11943477829</v>
      </c>
      <c r="AB48" s="327">
        <f t="shared" si="27"/>
        <v>121.90192067628378</v>
      </c>
      <c r="AC48" s="327">
        <f t="shared" si="28"/>
        <v>0</v>
      </c>
      <c r="AD48" s="330" t="str">
        <f t="shared" si="3"/>
        <v/>
      </c>
      <c r="AE48" s="330" t="str">
        <f t="shared" si="4"/>
        <v/>
      </c>
      <c r="AF48" s="314">
        <f t="shared" si="5"/>
        <v>0</v>
      </c>
      <c r="AG48" s="314">
        <f t="shared" si="6"/>
        <v>0</v>
      </c>
      <c r="AH48" s="331">
        <f t="shared" si="7"/>
        <v>0</v>
      </c>
      <c r="AI48" s="314">
        <f t="shared" si="8"/>
        <v>0</v>
      </c>
      <c r="AJ48" s="314">
        <f t="shared" si="9"/>
        <v>0</v>
      </c>
      <c r="AK48" s="331">
        <f t="shared" si="10"/>
        <v>0</v>
      </c>
      <c r="AL48" s="332"/>
      <c r="AM48" s="332"/>
    </row>
    <row r="49" spans="4:39">
      <c r="D49" s="327">
        <v>46</v>
      </c>
      <c r="E49" s="327">
        <f t="shared" si="29"/>
        <v>0</v>
      </c>
      <c r="F49" s="327">
        <f t="shared" si="29"/>
        <v>0</v>
      </c>
      <c r="G49" s="328">
        <f t="shared" si="29"/>
        <v>0</v>
      </c>
      <c r="H49" s="327">
        <f t="shared" si="1"/>
        <v>0</v>
      </c>
      <c r="I49" s="327">
        <f t="shared" si="30"/>
        <v>0</v>
      </c>
      <c r="J49" s="327">
        <f t="shared" si="30"/>
        <v>0</v>
      </c>
      <c r="K49" s="327">
        <f t="shared" si="30"/>
        <v>0</v>
      </c>
      <c r="L49" s="327">
        <f t="shared" si="11"/>
        <v>0</v>
      </c>
      <c r="M49" s="327">
        <f t="shared" si="12"/>
        <v>8.1819191119888474E-2</v>
      </c>
      <c r="N49" s="327">
        <f t="shared" si="13"/>
        <v>8.2094438229770347E-2</v>
      </c>
      <c r="O49" s="327">
        <f t="shared" si="14"/>
        <v>1.0050525018226657</v>
      </c>
      <c r="P49" s="327">
        <f t="shared" si="15"/>
        <v>5.0631086318432056E-3</v>
      </c>
      <c r="Q49" s="327">
        <f t="shared" si="16"/>
        <v>1.0627590303618776E-5</v>
      </c>
      <c r="R49" s="327">
        <f t="shared" si="17"/>
        <v>2.0820378689919501E-8</v>
      </c>
      <c r="S49" s="327">
        <f t="shared" si="18"/>
        <v>3.9323714008920611E-11</v>
      </c>
      <c r="T49" s="327">
        <f t="shared" si="19"/>
        <v>6.5545480046391586E-14</v>
      </c>
      <c r="U49" s="327">
        <f t="shared" si="20"/>
        <v>0</v>
      </c>
      <c r="V49" s="327">
        <f t="shared" si="21"/>
        <v>7.249402448495651E-2</v>
      </c>
      <c r="W49" s="327">
        <f t="shared" si="22"/>
        <v>0</v>
      </c>
      <c r="X49" s="327">
        <f t="shared" si="23"/>
        <v>0</v>
      </c>
      <c r="Y49" s="327">
        <f t="shared" si="24"/>
        <v>0</v>
      </c>
      <c r="Z49" s="327">
        <f t="shared" si="25"/>
        <v>0</v>
      </c>
      <c r="AA49" s="327">
        <f t="shared" si="26"/>
        <v>309097.11943477829</v>
      </c>
      <c r="AB49" s="327">
        <f t="shared" si="27"/>
        <v>121.90192067628378</v>
      </c>
      <c r="AC49" s="327">
        <f t="shared" si="28"/>
        <v>0</v>
      </c>
      <c r="AD49" s="330" t="str">
        <f t="shared" si="3"/>
        <v/>
      </c>
      <c r="AE49" s="330" t="str">
        <f t="shared" si="4"/>
        <v/>
      </c>
      <c r="AF49" s="314">
        <f t="shared" si="5"/>
        <v>0</v>
      </c>
      <c r="AG49" s="314">
        <f t="shared" si="6"/>
        <v>0</v>
      </c>
      <c r="AH49" s="331">
        <f t="shared" si="7"/>
        <v>0</v>
      </c>
      <c r="AI49" s="314">
        <f t="shared" si="8"/>
        <v>0</v>
      </c>
      <c r="AJ49" s="314">
        <f t="shared" si="9"/>
        <v>0</v>
      </c>
      <c r="AK49" s="331">
        <f t="shared" si="10"/>
        <v>0</v>
      </c>
      <c r="AL49" s="332"/>
      <c r="AM49" s="332"/>
    </row>
    <row r="50" spans="4:39">
      <c r="D50" s="327">
        <v>47</v>
      </c>
      <c r="E50" s="327">
        <f t="shared" si="29"/>
        <v>0</v>
      </c>
      <c r="F50" s="327">
        <f t="shared" si="29"/>
        <v>0</v>
      </c>
      <c r="G50" s="328">
        <f t="shared" si="29"/>
        <v>0</v>
      </c>
      <c r="H50" s="327">
        <f t="shared" si="1"/>
        <v>0</v>
      </c>
      <c r="I50" s="327">
        <f t="shared" si="30"/>
        <v>0</v>
      </c>
      <c r="J50" s="327">
        <f t="shared" si="30"/>
        <v>0</v>
      </c>
      <c r="K50" s="327">
        <f t="shared" si="30"/>
        <v>0</v>
      </c>
      <c r="L50" s="327">
        <f t="shared" si="11"/>
        <v>0</v>
      </c>
      <c r="M50" s="327">
        <f t="shared" si="12"/>
        <v>8.1819191119888474E-2</v>
      </c>
      <c r="N50" s="327">
        <f t="shared" si="13"/>
        <v>8.2094438229770347E-2</v>
      </c>
      <c r="O50" s="327">
        <f t="shared" si="14"/>
        <v>1.0050525018226657</v>
      </c>
      <c r="P50" s="327">
        <f t="shared" si="15"/>
        <v>5.0631086318432056E-3</v>
      </c>
      <c r="Q50" s="327">
        <f t="shared" si="16"/>
        <v>1.0627590303618776E-5</v>
      </c>
      <c r="R50" s="327">
        <f t="shared" si="17"/>
        <v>2.0820378689919501E-8</v>
      </c>
      <c r="S50" s="327">
        <f t="shared" si="18"/>
        <v>3.9323714008920611E-11</v>
      </c>
      <c r="T50" s="327">
        <f t="shared" si="19"/>
        <v>6.5545480046391586E-14</v>
      </c>
      <c r="U50" s="327">
        <f t="shared" si="20"/>
        <v>0</v>
      </c>
      <c r="V50" s="327">
        <f t="shared" si="21"/>
        <v>7.249402448495651E-2</v>
      </c>
      <c r="W50" s="327">
        <f t="shared" si="22"/>
        <v>0</v>
      </c>
      <c r="X50" s="327">
        <f t="shared" si="23"/>
        <v>0</v>
      </c>
      <c r="Y50" s="327">
        <f t="shared" si="24"/>
        <v>0</v>
      </c>
      <c r="Z50" s="327">
        <f t="shared" si="25"/>
        <v>0</v>
      </c>
      <c r="AA50" s="327">
        <f t="shared" si="26"/>
        <v>309097.11943477829</v>
      </c>
      <c r="AB50" s="327">
        <f t="shared" si="27"/>
        <v>121.90192067628378</v>
      </c>
      <c r="AC50" s="327">
        <f t="shared" si="28"/>
        <v>0</v>
      </c>
      <c r="AD50" s="330" t="str">
        <f t="shared" si="3"/>
        <v/>
      </c>
      <c r="AE50" s="330" t="str">
        <f t="shared" si="4"/>
        <v/>
      </c>
      <c r="AF50" s="314">
        <f t="shared" si="5"/>
        <v>0</v>
      </c>
      <c r="AG50" s="314">
        <f t="shared" si="6"/>
        <v>0</v>
      </c>
      <c r="AH50" s="331">
        <f t="shared" si="7"/>
        <v>0</v>
      </c>
      <c r="AI50" s="314">
        <f t="shared" si="8"/>
        <v>0</v>
      </c>
      <c r="AJ50" s="314">
        <f t="shared" si="9"/>
        <v>0</v>
      </c>
      <c r="AK50" s="331">
        <f t="shared" si="10"/>
        <v>0</v>
      </c>
      <c r="AL50" s="332"/>
      <c r="AM50" s="332"/>
    </row>
    <row r="51" spans="4:39">
      <c r="D51" s="327">
        <v>48</v>
      </c>
      <c r="E51" s="327">
        <f t="shared" si="29"/>
        <v>0</v>
      </c>
      <c r="F51" s="327">
        <f t="shared" si="29"/>
        <v>0</v>
      </c>
      <c r="G51" s="328">
        <f t="shared" si="29"/>
        <v>0</v>
      </c>
      <c r="H51" s="327">
        <f t="shared" si="1"/>
        <v>0</v>
      </c>
      <c r="I51" s="327">
        <f t="shared" si="30"/>
        <v>0</v>
      </c>
      <c r="J51" s="327">
        <f t="shared" si="30"/>
        <v>0</v>
      </c>
      <c r="K51" s="327">
        <f t="shared" si="30"/>
        <v>0</v>
      </c>
      <c r="L51" s="327">
        <f t="shared" si="11"/>
        <v>0</v>
      </c>
      <c r="M51" s="327">
        <f t="shared" si="12"/>
        <v>8.1819191119888474E-2</v>
      </c>
      <c r="N51" s="327">
        <f t="shared" si="13"/>
        <v>8.2094438229770347E-2</v>
      </c>
      <c r="O51" s="327">
        <f t="shared" si="14"/>
        <v>1.0050525018226657</v>
      </c>
      <c r="P51" s="327">
        <f t="shared" si="15"/>
        <v>5.0631086318432056E-3</v>
      </c>
      <c r="Q51" s="327">
        <f t="shared" si="16"/>
        <v>1.0627590303618776E-5</v>
      </c>
      <c r="R51" s="327">
        <f t="shared" si="17"/>
        <v>2.0820378689919501E-8</v>
      </c>
      <c r="S51" s="327">
        <f t="shared" si="18"/>
        <v>3.9323714008920611E-11</v>
      </c>
      <c r="T51" s="327">
        <f t="shared" si="19"/>
        <v>6.5545480046391586E-14</v>
      </c>
      <c r="U51" s="327">
        <f t="shared" si="20"/>
        <v>0</v>
      </c>
      <c r="V51" s="327">
        <f t="shared" si="21"/>
        <v>7.249402448495651E-2</v>
      </c>
      <c r="W51" s="327">
        <f t="shared" si="22"/>
        <v>0</v>
      </c>
      <c r="X51" s="327">
        <f t="shared" si="23"/>
        <v>0</v>
      </c>
      <c r="Y51" s="327">
        <f t="shared" si="24"/>
        <v>0</v>
      </c>
      <c r="Z51" s="327">
        <f t="shared" si="25"/>
        <v>0</v>
      </c>
      <c r="AA51" s="327">
        <f t="shared" si="26"/>
        <v>309097.11943477829</v>
      </c>
      <c r="AB51" s="327">
        <f t="shared" si="27"/>
        <v>121.90192067628378</v>
      </c>
      <c r="AC51" s="327">
        <f t="shared" si="28"/>
        <v>0</v>
      </c>
      <c r="AD51" s="330" t="str">
        <f t="shared" si="3"/>
        <v/>
      </c>
      <c r="AE51" s="330" t="str">
        <f t="shared" si="4"/>
        <v/>
      </c>
      <c r="AF51" s="314">
        <f t="shared" si="5"/>
        <v>0</v>
      </c>
      <c r="AG51" s="314">
        <f t="shared" si="6"/>
        <v>0</v>
      </c>
      <c r="AH51" s="331">
        <f t="shared" si="7"/>
        <v>0</v>
      </c>
      <c r="AI51" s="314">
        <f t="shared" si="8"/>
        <v>0</v>
      </c>
      <c r="AJ51" s="314">
        <f t="shared" si="9"/>
        <v>0</v>
      </c>
      <c r="AK51" s="331">
        <f t="shared" si="10"/>
        <v>0</v>
      </c>
      <c r="AL51" s="332"/>
      <c r="AM51" s="332"/>
    </row>
    <row r="52" spans="4:39">
      <c r="D52" s="327">
        <v>49</v>
      </c>
      <c r="E52" s="327">
        <f t="shared" si="29"/>
        <v>0</v>
      </c>
      <c r="F52" s="327">
        <f t="shared" si="29"/>
        <v>0</v>
      </c>
      <c r="G52" s="328">
        <f t="shared" si="29"/>
        <v>0</v>
      </c>
      <c r="H52" s="327">
        <f t="shared" si="1"/>
        <v>0</v>
      </c>
      <c r="I52" s="327">
        <f t="shared" si="30"/>
        <v>0</v>
      </c>
      <c r="J52" s="327">
        <f t="shared" si="30"/>
        <v>0</v>
      </c>
      <c r="K52" s="327">
        <f t="shared" si="30"/>
        <v>0</v>
      </c>
      <c r="L52" s="327">
        <f t="shared" si="11"/>
        <v>0</v>
      </c>
      <c r="M52" s="327">
        <f t="shared" si="12"/>
        <v>8.1819191119888474E-2</v>
      </c>
      <c r="N52" s="327">
        <f t="shared" si="13"/>
        <v>8.2094438229770347E-2</v>
      </c>
      <c r="O52" s="327">
        <f t="shared" si="14"/>
        <v>1.0050525018226657</v>
      </c>
      <c r="P52" s="327">
        <f t="shared" si="15"/>
        <v>5.0631086318432056E-3</v>
      </c>
      <c r="Q52" s="327">
        <f t="shared" si="16"/>
        <v>1.0627590303618776E-5</v>
      </c>
      <c r="R52" s="327">
        <f t="shared" si="17"/>
        <v>2.0820378689919501E-8</v>
      </c>
      <c r="S52" s="327">
        <f t="shared" si="18"/>
        <v>3.9323714008920611E-11</v>
      </c>
      <c r="T52" s="327">
        <f t="shared" si="19"/>
        <v>6.5545480046391586E-14</v>
      </c>
      <c r="U52" s="327">
        <f t="shared" si="20"/>
        <v>0</v>
      </c>
      <c r="V52" s="327">
        <f t="shared" si="21"/>
        <v>7.249402448495651E-2</v>
      </c>
      <c r="W52" s="327">
        <f t="shared" si="22"/>
        <v>0</v>
      </c>
      <c r="X52" s="327">
        <f t="shared" si="23"/>
        <v>0</v>
      </c>
      <c r="Y52" s="327">
        <f t="shared" si="24"/>
        <v>0</v>
      </c>
      <c r="Z52" s="327">
        <f t="shared" si="25"/>
        <v>0</v>
      </c>
      <c r="AA52" s="327">
        <f t="shared" si="26"/>
        <v>309097.11943477829</v>
      </c>
      <c r="AB52" s="327">
        <f t="shared" si="27"/>
        <v>121.90192067628378</v>
      </c>
      <c r="AC52" s="327">
        <f t="shared" si="28"/>
        <v>0</v>
      </c>
      <c r="AD52" s="330" t="str">
        <f t="shared" si="3"/>
        <v/>
      </c>
      <c r="AE52" s="330" t="str">
        <f t="shared" si="4"/>
        <v/>
      </c>
      <c r="AF52" s="314">
        <f t="shared" si="5"/>
        <v>0</v>
      </c>
      <c r="AG52" s="314">
        <f t="shared" si="6"/>
        <v>0</v>
      </c>
      <c r="AH52" s="331">
        <f t="shared" si="7"/>
        <v>0</v>
      </c>
      <c r="AI52" s="314">
        <f t="shared" si="8"/>
        <v>0</v>
      </c>
      <c r="AJ52" s="314">
        <f t="shared" si="9"/>
        <v>0</v>
      </c>
      <c r="AK52" s="331">
        <f t="shared" si="10"/>
        <v>0</v>
      </c>
      <c r="AL52" s="332"/>
      <c r="AM52" s="332"/>
    </row>
    <row r="53" spans="4:39">
      <c r="D53" s="327">
        <v>50</v>
      </c>
      <c r="E53" s="327">
        <f t="shared" si="29"/>
        <v>0</v>
      </c>
      <c r="F53" s="327">
        <f t="shared" si="29"/>
        <v>0</v>
      </c>
      <c r="G53" s="328">
        <f t="shared" si="29"/>
        <v>0</v>
      </c>
      <c r="H53" s="327">
        <f t="shared" si="1"/>
        <v>0</v>
      </c>
      <c r="I53" s="327">
        <f t="shared" si="30"/>
        <v>0</v>
      </c>
      <c r="J53" s="327">
        <f t="shared" si="30"/>
        <v>0</v>
      </c>
      <c r="K53" s="327">
        <f t="shared" si="30"/>
        <v>0</v>
      </c>
      <c r="L53" s="327">
        <f t="shared" si="11"/>
        <v>0</v>
      </c>
      <c r="M53" s="327">
        <f t="shared" si="12"/>
        <v>8.1819191119888474E-2</v>
      </c>
      <c r="N53" s="327">
        <f t="shared" si="13"/>
        <v>8.2094438229770347E-2</v>
      </c>
      <c r="O53" s="327">
        <f t="shared" si="14"/>
        <v>1.0050525018226657</v>
      </c>
      <c r="P53" s="327">
        <f t="shared" si="15"/>
        <v>5.0631086318432056E-3</v>
      </c>
      <c r="Q53" s="327">
        <f t="shared" si="16"/>
        <v>1.0627590303618776E-5</v>
      </c>
      <c r="R53" s="327">
        <f t="shared" si="17"/>
        <v>2.0820378689919501E-8</v>
      </c>
      <c r="S53" s="327">
        <f t="shared" si="18"/>
        <v>3.9323714008920611E-11</v>
      </c>
      <c r="T53" s="327">
        <f t="shared" si="19"/>
        <v>6.5545480046391586E-14</v>
      </c>
      <c r="U53" s="327">
        <f t="shared" si="20"/>
        <v>0</v>
      </c>
      <c r="V53" s="327">
        <f t="shared" si="21"/>
        <v>7.249402448495651E-2</v>
      </c>
      <c r="W53" s="327">
        <f t="shared" si="22"/>
        <v>0</v>
      </c>
      <c r="X53" s="327">
        <f t="shared" si="23"/>
        <v>0</v>
      </c>
      <c r="Y53" s="327">
        <f t="shared" si="24"/>
        <v>0</v>
      </c>
      <c r="Z53" s="327">
        <f t="shared" si="25"/>
        <v>0</v>
      </c>
      <c r="AA53" s="327">
        <f t="shared" si="26"/>
        <v>309097.11943477829</v>
      </c>
      <c r="AB53" s="327">
        <f t="shared" si="27"/>
        <v>121.90192067628378</v>
      </c>
      <c r="AC53" s="327">
        <f t="shared" si="28"/>
        <v>0</v>
      </c>
      <c r="AD53" s="330" t="str">
        <f t="shared" si="3"/>
        <v/>
      </c>
      <c r="AE53" s="330" t="str">
        <f t="shared" si="4"/>
        <v/>
      </c>
      <c r="AF53" s="314">
        <f t="shared" si="5"/>
        <v>0</v>
      </c>
      <c r="AG53" s="314">
        <f t="shared" si="6"/>
        <v>0</v>
      </c>
      <c r="AH53" s="331">
        <f t="shared" si="7"/>
        <v>0</v>
      </c>
      <c r="AI53" s="314">
        <f t="shared" si="8"/>
        <v>0</v>
      </c>
      <c r="AJ53" s="314">
        <f t="shared" si="9"/>
        <v>0</v>
      </c>
      <c r="AK53" s="331">
        <f t="shared" si="10"/>
        <v>0</v>
      </c>
      <c r="AL53" s="332"/>
      <c r="AM53" s="332"/>
    </row>
  </sheetData>
  <sheetProtection sheet="1" objects="1" scenarios="1" selectLockedCells="1" selectUnlockedCells="1"/>
  <mergeCells count="8">
    <mergeCell ref="A1:B1"/>
    <mergeCell ref="D1:AM1"/>
    <mergeCell ref="A2:B2"/>
    <mergeCell ref="D2:D3"/>
    <mergeCell ref="E2:H2"/>
    <mergeCell ref="I2:L2"/>
    <mergeCell ref="AD2:AE2"/>
    <mergeCell ref="A3:B3"/>
  </mergeCells>
  <dataValidations disablePrompts="1" count="2">
    <dataValidation type="list" allowBlank="1" showInputMessage="1" showErrorMessage="1" errorTitle="Datum" error="Datum Inválido" promptTitle="Datum" prompt="Defina o Datum" sqref="C2" xr:uid="{D3E4F61E-D77F-43AA-BFA0-9399B42AACF0}">
      <formula1>"SAD69,SIRGAS2000,CÓRREGO ALEGRE"</formula1>
    </dataValidation>
    <dataValidation type="list" errorStyle="warning" allowBlank="1" showInputMessage="1" showErrorMessage="1" errorTitle="Datum" error="Datum Inválido" promptTitle="Datum" prompt="Defina o Datum" sqref="A2:B2" xr:uid="{C38292A1-4296-44CA-888D-3F8FB232DFCB}">
      <formula1>"SAD69,SIRGAS2000,CÓRREGO ALEGRE"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8ABC6-4343-45F1-81F3-6D029A4187B1}">
  <sheetPr codeName="Planilha15">
    <tabColor rgb="FF00B050"/>
  </sheetPr>
  <dimension ref="A1:AP315"/>
  <sheetViews>
    <sheetView showFormulas="1" showGridLines="0" tabSelected="1" topLeftCell="A254" zoomScale="85" zoomScaleNormal="85" workbookViewId="0">
      <selection activeCell="Q274" sqref="Q274"/>
    </sheetView>
  </sheetViews>
  <sheetFormatPr defaultColWidth="0" defaultRowHeight="15" customHeight="1"/>
  <cols>
    <col min="1" max="1" width="4.140625" customWidth="1"/>
    <col min="2" max="2" width="1.7109375" customWidth="1"/>
    <col min="3" max="3" width="16" customWidth="1"/>
    <col min="4" max="4" width="5.7109375" customWidth="1"/>
    <col min="5" max="5" width="3" customWidth="1"/>
    <col min="6" max="6" width="3.5703125" customWidth="1"/>
    <col min="7" max="7" width="1.5703125" customWidth="1"/>
    <col min="8" max="8" width="9.140625" customWidth="1"/>
    <col min="9" max="9" width="1.28515625" customWidth="1"/>
    <col min="10" max="10" width="3.140625" customWidth="1"/>
    <col min="11" max="11" width="1.42578125" customWidth="1"/>
    <col min="12" max="12" width="2.42578125" customWidth="1"/>
    <col min="13" max="13" width="2.7109375" customWidth="1"/>
    <col min="14" max="14" width="3.140625" customWidth="1"/>
    <col min="15" max="15" width="3.28515625" customWidth="1"/>
    <col min="16" max="16" width="12.7109375" customWidth="1"/>
    <col min="17" max="17" width="2.7109375" customWidth="1"/>
    <col min="18" max="18" width="3.140625" customWidth="1"/>
    <col min="19" max="19" width="2.5703125" customWidth="1"/>
    <col min="20" max="20" width="3.7109375" customWidth="1"/>
    <col min="21" max="21" width="1.28515625" customWidth="1"/>
    <col min="22" max="22" width="3.42578125" customWidth="1"/>
    <col min="23" max="23" width="2.140625" customWidth="1"/>
    <col min="24" max="24" width="2.85546875" customWidth="1"/>
    <col min="25" max="25" width="2.42578125" customWidth="1"/>
    <col min="26" max="26" width="2.140625" customWidth="1"/>
    <col min="27" max="27" width="1.7109375" customWidth="1"/>
    <col min="28" max="28" width="14.85546875" hidden="1" customWidth="1"/>
    <col min="29" max="29" width="27.5703125" hidden="1" customWidth="1"/>
    <col min="30" max="42" width="12.140625" hidden="1" customWidth="1"/>
    <col min="43" max="16384" width="12.7109375" hidden="1"/>
  </cols>
  <sheetData>
    <row r="1" spans="1:42" ht="9" customHeight="1">
      <c r="C1" s="232"/>
      <c r="D1" s="232"/>
      <c r="F1" s="232"/>
      <c r="H1" s="232"/>
      <c r="J1" s="232"/>
      <c r="L1" s="232"/>
      <c r="N1" s="232"/>
      <c r="O1" s="232"/>
      <c r="P1" s="232"/>
    </row>
    <row r="2" spans="1:42" ht="12" customHeight="1">
      <c r="C2" s="232"/>
      <c r="D2" s="232"/>
    </row>
    <row r="3" spans="1:42" ht="22.5" customHeight="1">
      <c r="C3" s="609"/>
      <c r="D3" s="1006" t="s">
        <v>733</v>
      </c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6"/>
      <c r="P3" s="1006"/>
      <c r="Q3" s="1006"/>
      <c r="R3" s="1006"/>
      <c r="S3" s="1006"/>
      <c r="T3" s="1006"/>
      <c r="U3" s="1006"/>
      <c r="V3" s="1006"/>
      <c r="W3" s="1006"/>
      <c r="X3" s="1006"/>
      <c r="Y3" s="610"/>
    </row>
    <row r="4" spans="1:42" ht="9.75" customHeight="1">
      <c r="C4" s="222"/>
      <c r="D4" s="232"/>
      <c r="F4" s="233"/>
      <c r="H4" s="233"/>
      <c r="J4" s="233"/>
      <c r="L4" s="1013" t="s">
        <v>2463</v>
      </c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511"/>
    </row>
    <row r="5" spans="1:42" ht="8.25" customHeight="1">
      <c r="A5" s="1"/>
      <c r="B5" s="1"/>
      <c r="C5" s="225"/>
      <c r="D5" s="234"/>
      <c r="F5" s="342"/>
      <c r="H5" s="342"/>
      <c r="J5" s="342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51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0.5" customHeight="1">
      <c r="A6" s="1"/>
      <c r="B6" s="1"/>
      <c r="C6" s="223"/>
      <c r="D6" s="224"/>
      <c r="E6" s="243"/>
      <c r="F6" s="315"/>
      <c r="G6" s="243"/>
      <c r="H6" s="315"/>
      <c r="I6" s="243"/>
      <c r="J6" s="315"/>
      <c r="K6" s="243"/>
      <c r="L6" s="315"/>
      <c r="M6" s="243"/>
      <c r="N6" s="315"/>
      <c r="O6" s="315"/>
      <c r="P6" s="315"/>
      <c r="Q6" s="315"/>
      <c r="R6" s="315"/>
      <c r="S6" s="243"/>
      <c r="T6" s="315"/>
      <c r="U6" s="243"/>
      <c r="V6" s="315"/>
      <c r="W6" s="243"/>
      <c r="X6" s="315"/>
      <c r="Y6" s="316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3.75" customHeight="1">
      <c r="C7" s="235"/>
      <c r="D7" s="235"/>
      <c r="F7" s="235"/>
      <c r="H7" s="235"/>
      <c r="J7" s="235"/>
      <c r="L7" s="235"/>
      <c r="N7" s="235"/>
      <c r="O7" s="235"/>
      <c r="P7" s="235"/>
      <c r="Q7" s="235"/>
      <c r="R7" s="235"/>
      <c r="T7" s="235"/>
      <c r="V7" s="235"/>
      <c r="X7" s="235"/>
      <c r="Y7" s="235"/>
    </row>
    <row r="8" spans="1:42" ht="16.5" customHeight="1">
      <c r="C8" s="1342" t="s">
        <v>10</v>
      </c>
      <c r="D8" s="1342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42"/>
      <c r="S8" s="1342"/>
      <c r="T8" s="1342"/>
      <c r="U8" s="1342"/>
      <c r="V8" s="1342"/>
      <c r="W8" s="1342"/>
      <c r="X8" s="1342"/>
      <c r="Y8" s="1342"/>
    </row>
    <row r="9" spans="1:42" ht="16.5" customHeight="1">
      <c r="C9" s="1622" t="s">
        <v>842</v>
      </c>
      <c r="D9" s="1623"/>
      <c r="E9" s="1623"/>
      <c r="F9" s="1623"/>
      <c r="G9" s="1623"/>
      <c r="H9" s="1623"/>
      <c r="I9" s="1623"/>
      <c r="J9" s="1623"/>
      <c r="K9" s="1623"/>
      <c r="L9" s="1623"/>
      <c r="M9" s="1623"/>
      <c r="N9" s="1623"/>
      <c r="O9" s="1623"/>
      <c r="P9" s="1623"/>
      <c r="Q9" s="1623"/>
      <c r="R9" s="1623"/>
      <c r="S9" s="1623"/>
      <c r="T9" s="1623"/>
      <c r="U9" s="1623"/>
      <c r="V9" s="1623"/>
      <c r="W9" s="1623"/>
      <c r="X9" s="1623"/>
      <c r="Y9" s="1044"/>
    </row>
    <row r="10" spans="1:42" ht="3.75" customHeight="1"/>
    <row r="11" spans="1:42" ht="20.100000000000001" customHeight="1">
      <c r="C11" s="1632" t="s">
        <v>730</v>
      </c>
      <c r="D11" s="1633"/>
      <c r="E11" s="1633"/>
      <c r="F11" s="1633"/>
      <c r="G11" s="1633"/>
      <c r="H11" s="1633"/>
      <c r="I11" s="1633"/>
      <c r="J11" s="1633"/>
      <c r="K11" s="1633"/>
      <c r="L11" s="1633"/>
      <c r="M11" s="1633"/>
      <c r="N11" s="1633"/>
      <c r="O11" s="1633"/>
      <c r="P11" s="1633"/>
      <c r="Q11" s="1633"/>
      <c r="R11" s="1633"/>
      <c r="S11" s="1633"/>
      <c r="T11" s="1633"/>
      <c r="U11" s="1633"/>
      <c r="V11" s="1633"/>
      <c r="W11" s="1633"/>
      <c r="X11" s="1633"/>
      <c r="Y11" s="1633"/>
    </row>
    <row r="12" spans="1:42" ht="31.5" customHeight="1">
      <c r="C12" s="1731" t="s">
        <v>2468</v>
      </c>
      <c r="D12" s="1732"/>
      <c r="E12" s="1732"/>
      <c r="F12" s="1732"/>
      <c r="G12" s="1732"/>
      <c r="H12" s="1732"/>
      <c r="I12" s="1732"/>
      <c r="J12" s="1732"/>
      <c r="K12" s="1732"/>
      <c r="L12" s="1732"/>
      <c r="M12" s="1732"/>
      <c r="N12" s="1732"/>
      <c r="O12" s="1732"/>
      <c r="P12" s="1732"/>
      <c r="Q12" s="1732"/>
      <c r="R12" s="1732"/>
      <c r="S12" s="1732"/>
      <c r="T12" s="1732"/>
      <c r="U12" s="1732"/>
      <c r="V12" s="1732"/>
      <c r="W12" s="1732"/>
      <c r="X12" s="1732"/>
      <c r="Y12" s="1733"/>
    </row>
    <row r="13" spans="1:42" ht="18.75" customHeight="1">
      <c r="C13" s="1738" t="s">
        <v>2469</v>
      </c>
      <c r="D13" s="1734"/>
      <c r="E13" s="1734"/>
      <c r="F13" s="1734"/>
      <c r="G13" s="1734"/>
      <c r="H13" s="1734"/>
      <c r="I13" s="1734"/>
      <c r="J13" s="1734"/>
      <c r="K13" s="1734"/>
      <c r="L13" s="1734"/>
      <c r="M13" s="1734"/>
      <c r="N13" s="1734"/>
      <c r="O13" s="1734"/>
      <c r="P13" s="1734"/>
      <c r="Q13" s="1734"/>
      <c r="R13" s="1734"/>
      <c r="S13" s="1734"/>
      <c r="T13" s="1734"/>
      <c r="U13" s="1734"/>
      <c r="V13" s="1734"/>
      <c r="W13" s="1734"/>
      <c r="X13" s="1734"/>
      <c r="Y13" s="1739"/>
    </row>
    <row r="14" spans="1:42" ht="15.75" customHeight="1">
      <c r="C14" s="1740" t="s">
        <v>2400</v>
      </c>
      <c r="D14" s="1735"/>
      <c r="E14" s="1735"/>
      <c r="F14" s="1735"/>
      <c r="G14" s="1735"/>
      <c r="H14" s="1735"/>
      <c r="I14" s="1735"/>
      <c r="J14" s="1735"/>
      <c r="K14" s="1735"/>
      <c r="L14" s="1735"/>
      <c r="M14" s="1735"/>
      <c r="N14" s="1735"/>
      <c r="O14" s="1735"/>
      <c r="P14" s="1735"/>
      <c r="Q14" s="1735"/>
      <c r="R14" s="1735"/>
      <c r="S14" s="1735"/>
      <c r="T14" s="1735"/>
      <c r="U14" s="1735"/>
      <c r="V14" s="1735"/>
      <c r="W14" s="1735"/>
      <c r="X14" s="1735"/>
      <c r="Y14" s="1741"/>
    </row>
    <row r="15" spans="1:42" ht="18.75" customHeight="1">
      <c r="C15" s="1740" t="s">
        <v>2390</v>
      </c>
      <c r="D15" s="1735"/>
      <c r="E15" s="1735"/>
      <c r="F15" s="1735"/>
      <c r="G15" s="1735"/>
      <c r="H15" s="1735"/>
      <c r="I15" s="1735"/>
      <c r="J15" s="1735"/>
      <c r="K15" s="1735"/>
      <c r="L15" s="1735"/>
      <c r="M15" s="1735"/>
      <c r="N15" s="1735"/>
      <c r="O15" s="1735"/>
      <c r="P15" s="1735"/>
      <c r="Q15" s="1735"/>
      <c r="R15" s="1735"/>
      <c r="S15" s="1735"/>
      <c r="T15" s="1735"/>
      <c r="U15" s="1735"/>
      <c r="V15" s="1735"/>
      <c r="W15" s="1735"/>
      <c r="X15" s="1735"/>
      <c r="Y15" s="1741"/>
    </row>
    <row r="16" spans="1:42" ht="31.5" customHeight="1">
      <c r="C16" s="1740" t="s">
        <v>2378</v>
      </c>
      <c r="D16" s="1735"/>
      <c r="E16" s="1735"/>
      <c r="F16" s="1735"/>
      <c r="G16" s="1735"/>
      <c r="H16" s="1735"/>
      <c r="I16" s="1735"/>
      <c r="J16" s="1735"/>
      <c r="K16" s="1735"/>
      <c r="L16" s="1735"/>
      <c r="M16" s="1735"/>
      <c r="N16" s="1735"/>
      <c r="O16" s="1735"/>
      <c r="P16" s="1735"/>
      <c r="Q16" s="1735"/>
      <c r="R16" s="1735"/>
      <c r="S16" s="1735"/>
      <c r="T16" s="1735"/>
      <c r="U16" s="1735"/>
      <c r="V16" s="1735"/>
      <c r="W16" s="1735"/>
      <c r="X16" s="1735"/>
      <c r="Y16" s="1741"/>
    </row>
    <row r="17" spans="3:25" ht="48.75" customHeight="1">
      <c r="C17" s="1740" t="s">
        <v>2389</v>
      </c>
      <c r="D17" s="1735"/>
      <c r="E17" s="1735"/>
      <c r="F17" s="1735"/>
      <c r="G17" s="1735"/>
      <c r="H17" s="1735"/>
      <c r="I17" s="1735"/>
      <c r="J17" s="1735"/>
      <c r="K17" s="1735"/>
      <c r="L17" s="1735"/>
      <c r="M17" s="1735"/>
      <c r="N17" s="1735"/>
      <c r="O17" s="1735"/>
      <c r="P17" s="1735"/>
      <c r="Q17" s="1735"/>
      <c r="R17" s="1735"/>
      <c r="S17" s="1735"/>
      <c r="T17" s="1735"/>
      <c r="U17" s="1735"/>
      <c r="V17" s="1735"/>
      <c r="W17" s="1735"/>
      <c r="X17" s="1735"/>
      <c r="Y17" s="1741"/>
    </row>
    <row r="18" spans="3:25" ht="30" customHeight="1">
      <c r="C18" s="1740" t="s">
        <v>2388</v>
      </c>
      <c r="D18" s="1735"/>
      <c r="E18" s="1735"/>
      <c r="F18" s="1735"/>
      <c r="G18" s="1735"/>
      <c r="H18" s="1735"/>
      <c r="I18" s="1735"/>
      <c r="J18" s="1735"/>
      <c r="K18" s="1735"/>
      <c r="L18" s="1735"/>
      <c r="M18" s="1735"/>
      <c r="N18" s="1735"/>
      <c r="O18" s="1735"/>
      <c r="P18" s="1735"/>
      <c r="Q18" s="1735"/>
      <c r="R18" s="1735"/>
      <c r="S18" s="1735"/>
      <c r="T18" s="1735"/>
      <c r="U18" s="1735"/>
      <c r="V18" s="1735"/>
      <c r="W18" s="1735"/>
      <c r="X18" s="1735"/>
      <c r="Y18" s="1741"/>
    </row>
    <row r="19" spans="3:25" ht="15.75" customHeight="1">
      <c r="C19" s="1740" t="s">
        <v>4</v>
      </c>
      <c r="D19" s="1735"/>
      <c r="E19" s="1735"/>
      <c r="F19" s="1735"/>
      <c r="G19" s="1735"/>
      <c r="H19" s="1735"/>
      <c r="I19" s="1735"/>
      <c r="J19" s="1735"/>
      <c r="K19" s="1735"/>
      <c r="L19" s="1735"/>
      <c r="M19" s="1735"/>
      <c r="N19" s="1735"/>
      <c r="O19" s="1735"/>
      <c r="P19" s="1735"/>
      <c r="Q19" s="1735"/>
      <c r="R19" s="1735"/>
      <c r="S19" s="1735"/>
      <c r="T19" s="1735"/>
      <c r="U19" s="1735"/>
      <c r="V19" s="1735"/>
      <c r="W19" s="1735"/>
      <c r="X19" s="1735"/>
      <c r="Y19" s="1741"/>
    </row>
    <row r="20" spans="3:25" ht="15.75" customHeight="1">
      <c r="C20" s="1740" t="s">
        <v>5</v>
      </c>
      <c r="D20" s="1735"/>
      <c r="E20" s="1735"/>
      <c r="F20" s="1735"/>
      <c r="G20" s="1735"/>
      <c r="H20" s="1735"/>
      <c r="I20" s="1735"/>
      <c r="J20" s="1735"/>
      <c r="K20" s="1735"/>
      <c r="L20" s="1735"/>
      <c r="M20" s="1735"/>
      <c r="N20" s="1735"/>
      <c r="O20" s="1735"/>
      <c r="P20" s="1735"/>
      <c r="Q20" s="1735"/>
      <c r="R20" s="1735"/>
      <c r="S20" s="1735"/>
      <c r="T20" s="1735"/>
      <c r="U20" s="1735"/>
      <c r="V20" s="1735"/>
      <c r="W20" s="1735"/>
      <c r="X20" s="1735"/>
      <c r="Y20" s="1741"/>
    </row>
    <row r="21" spans="3:25" ht="15.75" customHeight="1">
      <c r="C21" s="1740" t="s">
        <v>6</v>
      </c>
      <c r="D21" s="1735"/>
      <c r="E21" s="1735"/>
      <c r="F21" s="1735"/>
      <c r="G21" s="1735"/>
      <c r="H21" s="1735"/>
      <c r="I21" s="1735"/>
      <c r="J21" s="1735"/>
      <c r="K21" s="1735"/>
      <c r="L21" s="1735"/>
      <c r="M21" s="1735"/>
      <c r="N21" s="1735"/>
      <c r="O21" s="1735"/>
      <c r="P21" s="1735"/>
      <c r="Q21" s="1735"/>
      <c r="R21" s="1735"/>
      <c r="S21" s="1735"/>
      <c r="T21" s="1735"/>
      <c r="U21" s="1735"/>
      <c r="V21" s="1735"/>
      <c r="W21" s="1735"/>
      <c r="X21" s="1735"/>
      <c r="Y21" s="1741"/>
    </row>
    <row r="22" spans="3:25" ht="16.5" customHeight="1">
      <c r="C22" s="1740" t="s">
        <v>7</v>
      </c>
      <c r="D22" s="1735"/>
      <c r="E22" s="1735"/>
      <c r="F22" s="1735"/>
      <c r="G22" s="1735"/>
      <c r="H22" s="1735"/>
      <c r="I22" s="1735"/>
      <c r="J22" s="1735"/>
      <c r="K22" s="1735"/>
      <c r="L22" s="1735"/>
      <c r="M22" s="1735"/>
      <c r="N22" s="1735"/>
      <c r="O22" s="1735"/>
      <c r="P22" s="1735"/>
      <c r="Q22" s="1735"/>
      <c r="R22" s="1735"/>
      <c r="S22" s="1735"/>
      <c r="T22" s="1735"/>
      <c r="U22" s="1735"/>
      <c r="V22" s="1735"/>
      <c r="W22" s="1735"/>
      <c r="X22" s="1735"/>
      <c r="Y22" s="1741"/>
    </row>
    <row r="23" spans="3:25" ht="15.75" customHeight="1">
      <c r="C23" s="1740" t="s">
        <v>2391</v>
      </c>
      <c r="D23" s="1735"/>
      <c r="E23" s="1735"/>
      <c r="F23" s="1735"/>
      <c r="G23" s="1735"/>
      <c r="H23" s="1735"/>
      <c r="I23" s="1735"/>
      <c r="J23" s="1735"/>
      <c r="K23" s="1735"/>
      <c r="L23" s="1735"/>
      <c r="M23" s="1735"/>
      <c r="N23" s="1735"/>
      <c r="O23" s="1735"/>
      <c r="P23" s="1735"/>
      <c r="Q23" s="1735"/>
      <c r="R23" s="1735"/>
      <c r="S23" s="1735"/>
      <c r="T23" s="1735"/>
      <c r="U23" s="1735"/>
      <c r="V23" s="1735"/>
      <c r="W23" s="1735"/>
      <c r="X23" s="1735"/>
      <c r="Y23" s="1741"/>
    </row>
    <row r="24" spans="3:25" ht="15.75" customHeight="1">
      <c r="C24" s="1740" t="s">
        <v>2392</v>
      </c>
      <c r="D24" s="1735"/>
      <c r="E24" s="1735"/>
      <c r="F24" s="1735"/>
      <c r="G24" s="1735"/>
      <c r="H24" s="1735"/>
      <c r="I24" s="1735"/>
      <c r="J24" s="1735"/>
      <c r="K24" s="1735"/>
      <c r="L24" s="1735"/>
      <c r="M24" s="1735"/>
      <c r="N24" s="1735"/>
      <c r="O24" s="1735"/>
      <c r="P24" s="1735"/>
      <c r="Q24" s="1735"/>
      <c r="R24" s="1735"/>
      <c r="S24" s="1735"/>
      <c r="T24" s="1735"/>
      <c r="U24" s="1735"/>
      <c r="V24" s="1735"/>
      <c r="W24" s="1735"/>
      <c r="X24" s="1735"/>
      <c r="Y24" s="1741"/>
    </row>
    <row r="25" spans="3:25" ht="14.25" customHeight="1">
      <c r="C25" s="1742" t="s">
        <v>2398</v>
      </c>
      <c r="D25" s="1736"/>
      <c r="E25" s="1736"/>
      <c r="F25" s="1736"/>
      <c r="G25" s="1736"/>
      <c r="H25" s="1736"/>
      <c r="I25" s="1736"/>
      <c r="J25" s="1736"/>
      <c r="K25" s="1736"/>
      <c r="L25" s="1736"/>
      <c r="M25" s="1736"/>
      <c r="N25" s="1736"/>
      <c r="O25" s="1736"/>
      <c r="P25" s="1736"/>
      <c r="Q25" s="1736"/>
      <c r="R25" s="1736"/>
      <c r="S25" s="1736"/>
      <c r="T25" s="1736"/>
      <c r="U25" s="1736"/>
      <c r="V25" s="1736"/>
      <c r="W25" s="1736"/>
      <c r="X25" s="1736"/>
      <c r="Y25" s="1743"/>
    </row>
    <row r="26" spans="3:25" ht="13.5" customHeight="1">
      <c r="C26" s="1742" t="s">
        <v>847</v>
      </c>
      <c r="D26" s="1736"/>
      <c r="E26" s="1736"/>
      <c r="F26" s="1736"/>
      <c r="G26" s="1736"/>
      <c r="H26" s="1736"/>
      <c r="I26" s="1736"/>
      <c r="J26" s="1736"/>
      <c r="K26" s="1736"/>
      <c r="L26" s="1736"/>
      <c r="M26" s="1736"/>
      <c r="N26" s="1736"/>
      <c r="O26" s="1736"/>
      <c r="P26" s="1736"/>
      <c r="Q26" s="1736"/>
      <c r="R26" s="1736"/>
      <c r="S26" s="1736"/>
      <c r="T26" s="1736"/>
      <c r="U26" s="1736"/>
      <c r="V26" s="1736"/>
      <c r="W26" s="1736"/>
      <c r="X26" s="1736"/>
      <c r="Y26" s="1743"/>
    </row>
    <row r="27" spans="3:25" ht="12" customHeight="1">
      <c r="C27" s="1744" t="s">
        <v>846</v>
      </c>
      <c r="D27" s="1737"/>
      <c r="E27" s="1737"/>
      <c r="F27" s="1737"/>
      <c r="G27" s="1737"/>
      <c r="H27" s="1737"/>
      <c r="I27" s="1737"/>
      <c r="J27" s="1737"/>
      <c r="K27" s="1737"/>
      <c r="L27" s="1737"/>
      <c r="M27" s="1737"/>
      <c r="N27" s="1737"/>
      <c r="O27" s="1737"/>
      <c r="P27" s="1737"/>
      <c r="Q27" s="1737"/>
      <c r="R27" s="1737"/>
      <c r="S27" s="1737"/>
      <c r="T27" s="1737"/>
      <c r="U27" s="1737"/>
      <c r="V27" s="1737"/>
      <c r="W27" s="1737"/>
      <c r="X27" s="1737"/>
      <c r="Y27" s="1745"/>
    </row>
    <row r="28" spans="3:25" ht="13.5" customHeight="1">
      <c r="C28" s="1742" t="s">
        <v>866</v>
      </c>
      <c r="D28" s="1736"/>
      <c r="E28" s="1736"/>
      <c r="F28" s="1736"/>
      <c r="G28" s="1736"/>
      <c r="H28" s="1736"/>
      <c r="I28" s="1736"/>
      <c r="J28" s="1736"/>
      <c r="K28" s="1736"/>
      <c r="L28" s="1736"/>
      <c r="M28" s="1736"/>
      <c r="N28" s="1736"/>
      <c r="O28" s="1736"/>
      <c r="P28" s="1736"/>
      <c r="Q28" s="1736"/>
      <c r="R28" s="1736"/>
      <c r="S28" s="1736"/>
      <c r="T28" s="1736"/>
      <c r="U28" s="1736"/>
      <c r="V28" s="1736"/>
      <c r="W28" s="1736"/>
      <c r="X28" s="1736"/>
      <c r="Y28" s="1743"/>
    </row>
    <row r="29" spans="3:25" ht="12.75" customHeight="1">
      <c r="C29" s="1744" t="s">
        <v>867</v>
      </c>
      <c r="D29" s="1737"/>
      <c r="E29" s="1737"/>
      <c r="F29" s="1737"/>
      <c r="G29" s="1737"/>
      <c r="H29" s="1737"/>
      <c r="I29" s="1737"/>
      <c r="J29" s="1737"/>
      <c r="K29" s="1737"/>
      <c r="L29" s="1737"/>
      <c r="M29" s="1737"/>
      <c r="N29" s="1737"/>
      <c r="O29" s="1737"/>
      <c r="P29" s="1737"/>
      <c r="Q29" s="1737"/>
      <c r="R29" s="1737"/>
      <c r="S29" s="1737"/>
      <c r="T29" s="1737"/>
      <c r="U29" s="1737"/>
      <c r="V29" s="1737"/>
      <c r="W29" s="1737"/>
      <c r="X29" s="1737"/>
      <c r="Y29" s="1745"/>
    </row>
    <row r="30" spans="3:25" ht="34.5" customHeight="1">
      <c r="C30" s="1746" t="s">
        <v>2462</v>
      </c>
      <c r="D30" s="1747"/>
      <c r="E30" s="1747"/>
      <c r="F30" s="1747"/>
      <c r="G30" s="1747"/>
      <c r="H30" s="1747"/>
      <c r="I30" s="1747"/>
      <c r="J30" s="1747"/>
      <c r="K30" s="1747"/>
      <c r="L30" s="1747"/>
      <c r="M30" s="1747"/>
      <c r="N30" s="1747"/>
      <c r="O30" s="1747"/>
      <c r="P30" s="1747"/>
      <c r="Q30" s="1747"/>
      <c r="R30" s="1747"/>
      <c r="S30" s="1747"/>
      <c r="T30" s="1747"/>
      <c r="U30" s="1747"/>
      <c r="V30" s="1747"/>
      <c r="W30" s="1747"/>
      <c r="X30" s="1747"/>
      <c r="Y30" s="1748"/>
    </row>
    <row r="31" spans="3:25" ht="3.75" customHeight="1"/>
    <row r="32" spans="3:25" ht="29.25" customHeight="1">
      <c r="C32" s="1630" t="s">
        <v>2403</v>
      </c>
      <c r="D32" s="1631"/>
      <c r="E32" s="1631"/>
      <c r="F32" s="1631"/>
      <c r="G32" s="1631"/>
      <c r="H32" s="1631"/>
      <c r="I32" s="1631"/>
      <c r="J32" s="1631"/>
      <c r="K32" s="1631"/>
      <c r="L32" s="1631"/>
      <c r="M32" s="1631"/>
      <c r="N32" s="1631"/>
      <c r="O32" s="1631"/>
      <c r="P32" s="1631"/>
      <c r="Q32" s="1631"/>
      <c r="R32" s="1631"/>
      <c r="S32" s="1631"/>
      <c r="T32" s="1631"/>
      <c r="U32" s="1631"/>
      <c r="V32" s="1631"/>
      <c r="W32" s="1631"/>
      <c r="X32" s="1631"/>
      <c r="Y32" s="1631"/>
    </row>
    <row r="33" spans="3:25" ht="33.75" customHeight="1">
      <c r="C33" s="1627" t="s">
        <v>2381</v>
      </c>
      <c r="D33" s="1628"/>
      <c r="E33" s="1628"/>
      <c r="F33" s="1628"/>
      <c r="G33" s="1628"/>
      <c r="H33" s="1628"/>
      <c r="I33" s="1628"/>
      <c r="J33" s="1628"/>
      <c r="K33" s="1628"/>
      <c r="L33" s="1628"/>
      <c r="M33" s="1628"/>
      <c r="N33" s="1628"/>
      <c r="O33" s="1628"/>
      <c r="P33" s="1628"/>
      <c r="Q33" s="1628"/>
      <c r="R33" s="1628"/>
      <c r="S33" s="1628"/>
      <c r="T33" s="1628"/>
      <c r="U33" s="1628"/>
      <c r="V33" s="1628"/>
      <c r="W33" s="1628"/>
      <c r="X33" s="1628"/>
      <c r="Y33" s="1629"/>
    </row>
    <row r="34" spans="3:25" ht="33" customHeight="1">
      <c r="C34" s="1443" t="s">
        <v>2396</v>
      </c>
      <c r="D34" s="1444"/>
      <c r="E34" s="1444"/>
      <c r="F34" s="1444"/>
      <c r="G34" s="1444"/>
      <c r="H34" s="1444"/>
      <c r="I34" s="1444"/>
      <c r="J34" s="1444"/>
      <c r="K34" s="1444"/>
      <c r="L34" s="1444"/>
      <c r="M34" s="1444"/>
      <c r="N34" s="1444"/>
      <c r="O34" s="1444"/>
      <c r="P34" s="1444"/>
      <c r="Q34" s="1444"/>
      <c r="R34" s="1444"/>
      <c r="S34" s="1444"/>
      <c r="T34" s="1444"/>
      <c r="U34" s="1444"/>
      <c r="V34" s="1444"/>
      <c r="W34" s="1444"/>
      <c r="X34" s="1444"/>
      <c r="Y34" s="1445"/>
    </row>
    <row r="35" spans="3:25" ht="36.75" customHeight="1">
      <c r="C35" s="1028" t="s">
        <v>2397</v>
      </c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29"/>
      <c r="O35" s="1029"/>
      <c r="P35" s="1029"/>
      <c r="Q35" s="1029"/>
      <c r="R35" s="1029"/>
      <c r="S35" s="1029"/>
      <c r="T35" s="1029"/>
      <c r="U35" s="1029"/>
      <c r="V35" s="1029"/>
      <c r="W35" s="1029"/>
      <c r="X35" s="1029"/>
      <c r="Y35" s="1030"/>
    </row>
    <row r="36" spans="3:25" ht="13.5" customHeight="1">
      <c r="C36" s="1443" t="s">
        <v>731</v>
      </c>
      <c r="D36" s="1444"/>
      <c r="E36" s="1444"/>
      <c r="F36" s="1444"/>
      <c r="G36" s="1444"/>
      <c r="H36" s="1444"/>
      <c r="I36" s="1444"/>
      <c r="J36" s="1444"/>
      <c r="K36" s="1444"/>
      <c r="L36" s="1444"/>
      <c r="M36" s="1444"/>
      <c r="N36" s="1444"/>
      <c r="O36" s="1444"/>
      <c r="P36" s="1444"/>
      <c r="Q36" s="1444"/>
      <c r="R36" s="1444"/>
      <c r="S36" s="1444"/>
      <c r="T36" s="1444"/>
      <c r="U36" s="1444"/>
      <c r="V36" s="1444"/>
      <c r="W36" s="1444"/>
      <c r="X36" s="1444"/>
      <c r="Y36" s="1445"/>
    </row>
    <row r="37" spans="3:25" ht="18" customHeight="1">
      <c r="C37" s="1443" t="s">
        <v>732</v>
      </c>
      <c r="D37" s="1444"/>
      <c r="E37" s="1444"/>
      <c r="F37" s="1444"/>
      <c r="G37" s="1444"/>
      <c r="H37" s="1444"/>
      <c r="I37" s="1444"/>
      <c r="J37" s="1444"/>
      <c r="K37" s="1444"/>
      <c r="L37" s="1444"/>
      <c r="M37" s="1444"/>
      <c r="N37" s="1444"/>
      <c r="O37" s="1444"/>
      <c r="P37" s="1444"/>
      <c r="Q37" s="1444"/>
      <c r="R37" s="1444"/>
      <c r="S37" s="1444"/>
      <c r="T37" s="1444"/>
      <c r="U37" s="1444"/>
      <c r="V37" s="1444"/>
      <c r="W37" s="1444"/>
      <c r="X37" s="1444"/>
      <c r="Y37" s="1445"/>
    </row>
    <row r="38" spans="3:25" ht="18.75" customHeight="1">
      <c r="C38" s="1028" t="s">
        <v>2401</v>
      </c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29"/>
      <c r="O38" s="1029"/>
      <c r="P38" s="1029"/>
      <c r="Q38" s="1029"/>
      <c r="R38" s="1029"/>
      <c r="S38" s="1029"/>
      <c r="T38" s="1029"/>
      <c r="U38" s="1029"/>
      <c r="V38" s="1029"/>
      <c r="W38" s="1029"/>
      <c r="X38" s="1029"/>
      <c r="Y38" s="1030"/>
    </row>
    <row r="39" spans="3:25" ht="12" customHeight="1">
      <c r="C39" s="1443" t="s">
        <v>2402</v>
      </c>
      <c r="D39" s="1444"/>
      <c r="E39" s="1444"/>
      <c r="F39" s="1444"/>
      <c r="G39" s="1444"/>
      <c r="H39" s="1444"/>
      <c r="I39" s="1444"/>
      <c r="J39" s="1444"/>
      <c r="K39" s="1444"/>
      <c r="L39" s="1444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5"/>
    </row>
    <row r="40" spans="3:25" ht="30.75" customHeight="1">
      <c r="C40" s="1443" t="s">
        <v>2405</v>
      </c>
      <c r="D40" s="1444"/>
      <c r="E40" s="1444"/>
      <c r="F40" s="1444"/>
      <c r="G40" s="1444"/>
      <c r="H40" s="1444"/>
      <c r="I40" s="1444"/>
      <c r="J40" s="1444"/>
      <c r="K40" s="1444"/>
      <c r="L40" s="1444"/>
      <c r="M40" s="1444"/>
      <c r="N40" s="1444"/>
      <c r="O40" s="1444"/>
      <c r="P40" s="1444"/>
      <c r="Q40" s="1444"/>
      <c r="R40" s="1444"/>
      <c r="S40" s="1444"/>
      <c r="T40" s="1444"/>
      <c r="U40" s="1444"/>
      <c r="V40" s="1444"/>
      <c r="W40" s="1444"/>
      <c r="X40" s="1444"/>
      <c r="Y40" s="1445"/>
    </row>
    <row r="41" spans="3:25" ht="37.5" customHeight="1">
      <c r="C41" s="1028" t="s">
        <v>2461</v>
      </c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29"/>
      <c r="O41" s="1029"/>
      <c r="P41" s="1029"/>
      <c r="Q41" s="1029"/>
      <c r="R41" s="1029"/>
      <c r="S41" s="1029"/>
      <c r="T41" s="1029"/>
      <c r="U41" s="1029"/>
      <c r="V41" s="1029"/>
      <c r="W41" s="1029"/>
      <c r="X41" s="1029"/>
      <c r="Y41" s="1030"/>
    </row>
    <row r="42" spans="3:25" ht="4.5" customHeight="1">
      <c r="C42" s="1624"/>
      <c r="D42" s="1625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5"/>
      <c r="S42" s="1625"/>
      <c r="T42" s="1625"/>
      <c r="U42" s="1625"/>
      <c r="V42" s="1625"/>
      <c r="W42" s="1625"/>
      <c r="X42" s="1625"/>
      <c r="Y42" s="1626"/>
    </row>
    <row r="43" spans="3:25" ht="3.75" customHeight="1">
      <c r="C43" s="426"/>
      <c r="D43" s="426"/>
      <c r="F43" s="426"/>
      <c r="H43" s="427"/>
      <c r="J43" s="427"/>
      <c r="L43" s="427"/>
      <c r="N43" s="427"/>
      <c r="O43" s="427"/>
      <c r="P43" s="427"/>
      <c r="Q43" s="427"/>
      <c r="R43" s="427"/>
      <c r="T43" s="427"/>
      <c r="V43" s="427"/>
      <c r="X43" s="427"/>
      <c r="Y43" s="427"/>
    </row>
    <row r="44" spans="3:25" s="452" customFormat="1" ht="20.100000000000001" customHeight="1">
      <c r="C44" s="1425" t="s">
        <v>868</v>
      </c>
      <c r="D44" s="1426"/>
      <c r="E44" s="1426"/>
      <c r="F44" s="1426"/>
      <c r="G44" s="1426"/>
      <c r="H44" s="1426"/>
      <c r="I44" s="1426"/>
      <c r="J44" s="1426"/>
      <c r="K44" s="1426"/>
      <c r="L44" s="1426"/>
      <c r="M44" s="1426"/>
      <c r="N44" s="1426"/>
      <c r="O44" s="1426"/>
      <c r="P44" s="1426"/>
      <c r="Q44" s="1426"/>
      <c r="R44" s="1426"/>
      <c r="S44" s="1426"/>
      <c r="T44" s="1426"/>
      <c r="U44" s="1426"/>
      <c r="V44" s="1426"/>
      <c r="W44" s="1426"/>
      <c r="X44" s="1426"/>
      <c r="Y44" s="1427"/>
    </row>
    <row r="45" spans="3:25" ht="5.25" customHeight="1"/>
    <row r="46" spans="3:25" ht="18" customHeight="1">
      <c r="C46" s="1610" t="s">
        <v>2457</v>
      </c>
      <c r="D46" s="1610"/>
      <c r="E46" s="1610"/>
      <c r="F46" s="1610"/>
      <c r="H46" s="670" t="s">
        <v>837</v>
      </c>
      <c r="J46" s="611"/>
      <c r="L46" s="1601" t="s">
        <v>2456</v>
      </c>
      <c r="M46" s="1602"/>
      <c r="N46" s="1603"/>
      <c r="O46" s="612"/>
      <c r="P46" s="669" t="s">
        <v>835</v>
      </c>
      <c r="Q46" s="613"/>
      <c r="R46" s="614"/>
      <c r="S46" s="613"/>
      <c r="T46" s="1637" t="s">
        <v>2458</v>
      </c>
      <c r="U46" s="1638"/>
      <c r="V46" s="1638"/>
      <c r="W46" s="1638"/>
      <c r="X46" s="1638"/>
      <c r="Y46" s="1639"/>
    </row>
    <row r="47" spans="3:25" ht="3.75" customHeight="1">
      <c r="C47" s="1610"/>
      <c r="D47" s="1610"/>
      <c r="E47" s="1610"/>
      <c r="F47" s="1610"/>
      <c r="L47" s="1604"/>
      <c r="M47" s="1605"/>
      <c r="N47" s="1606"/>
      <c r="O47" s="612"/>
      <c r="P47" s="615"/>
      <c r="Q47" s="613"/>
      <c r="R47" s="615"/>
      <c r="S47" s="613"/>
      <c r="T47" s="1640"/>
      <c r="U47" s="1641"/>
      <c r="V47" s="1641"/>
      <c r="W47" s="1641"/>
      <c r="X47" s="1641"/>
      <c r="Y47" s="1642"/>
    </row>
    <row r="48" spans="3:25" ht="20.100000000000001" customHeight="1">
      <c r="C48" s="1610"/>
      <c r="D48" s="1610"/>
      <c r="E48" s="1610"/>
      <c r="F48" s="1610"/>
      <c r="L48" s="1604"/>
      <c r="M48" s="1605"/>
      <c r="N48" s="1606"/>
      <c r="O48" s="612"/>
      <c r="P48" s="669" t="s">
        <v>843</v>
      </c>
      <c r="Q48" s="613"/>
      <c r="R48" s="614"/>
      <c r="S48" s="613"/>
      <c r="T48" s="1640"/>
      <c r="U48" s="1641"/>
      <c r="V48" s="1641"/>
      <c r="W48" s="1641"/>
      <c r="X48" s="1641"/>
      <c r="Y48" s="1642"/>
    </row>
    <row r="49" spans="3:25" ht="3" customHeight="1">
      <c r="C49" s="1610"/>
      <c r="D49" s="1610"/>
      <c r="E49" s="1610"/>
      <c r="F49" s="1610"/>
      <c r="L49" s="1604"/>
      <c r="M49" s="1605"/>
      <c r="N49" s="1606"/>
      <c r="O49" s="612"/>
      <c r="P49" s="615"/>
      <c r="Q49" s="172"/>
      <c r="R49" s="615"/>
      <c r="S49" s="172"/>
      <c r="T49" s="1640"/>
      <c r="U49" s="1641"/>
      <c r="V49" s="1641"/>
      <c r="W49" s="1641"/>
      <c r="X49" s="1641"/>
      <c r="Y49" s="1642"/>
    </row>
    <row r="50" spans="3:25" ht="19.5" customHeight="1">
      <c r="C50" s="1610"/>
      <c r="D50" s="1610"/>
      <c r="E50" s="1610"/>
      <c r="F50" s="1610"/>
      <c r="G50" s="172"/>
      <c r="H50" s="670" t="s">
        <v>834</v>
      </c>
      <c r="J50" s="611"/>
      <c r="L50" s="1607"/>
      <c r="M50" s="1608"/>
      <c r="N50" s="1609"/>
      <c r="O50" s="612"/>
      <c r="P50" s="669" t="s">
        <v>844</v>
      </c>
      <c r="Q50" s="613"/>
      <c r="R50" s="614"/>
      <c r="S50" s="613"/>
      <c r="T50" s="1643"/>
      <c r="U50" s="1644"/>
      <c r="V50" s="1644"/>
      <c r="W50" s="1644"/>
      <c r="X50" s="1644"/>
      <c r="Y50" s="1645"/>
    </row>
    <row r="51" spans="3:25" ht="5.25" customHeight="1">
      <c r="C51" s="1610"/>
      <c r="D51" s="1610"/>
      <c r="E51" s="1610"/>
      <c r="F51" s="1610"/>
      <c r="G51" s="172"/>
      <c r="H51" s="615"/>
      <c r="I51" s="172"/>
      <c r="J51" s="615"/>
      <c r="L51" s="613"/>
      <c r="M51" s="613"/>
      <c r="N51" s="613"/>
      <c r="O51" s="613"/>
      <c r="P51" s="613"/>
      <c r="Q51" s="613"/>
      <c r="R51" s="613"/>
      <c r="S51" s="613"/>
      <c r="T51" s="613"/>
      <c r="U51" s="613"/>
      <c r="V51" s="613"/>
      <c r="W51" s="613"/>
      <c r="X51" s="613"/>
      <c r="Y51" s="613"/>
    </row>
    <row r="52" spans="3:25" ht="6" customHeight="1"/>
    <row r="53" spans="3:25" ht="20.100000000000001" customHeight="1">
      <c r="C53" s="1425" t="s">
        <v>869</v>
      </c>
      <c r="D53" s="1426"/>
      <c r="E53" s="1426"/>
      <c r="F53" s="1426"/>
      <c r="G53" s="1426"/>
      <c r="H53" s="1426"/>
      <c r="I53" s="1426"/>
      <c r="J53" s="1426"/>
      <c r="K53" s="1426"/>
      <c r="L53" s="1426"/>
      <c r="M53" s="1426"/>
      <c r="N53" s="1426"/>
      <c r="O53" s="1426"/>
      <c r="P53" s="1426"/>
      <c r="Q53" s="1426"/>
      <c r="R53" s="1426"/>
      <c r="S53" s="1426"/>
      <c r="T53" s="1426"/>
      <c r="U53" s="1426"/>
      <c r="V53" s="1426"/>
      <c r="W53" s="1426"/>
      <c r="X53" s="1426"/>
      <c r="Y53" s="1427"/>
    </row>
    <row r="54" spans="3:25" ht="4.5" customHeight="1"/>
    <row r="55" spans="3:25" ht="20.100000000000001" customHeight="1">
      <c r="C55" s="1428" t="s">
        <v>13</v>
      </c>
      <c r="D55" s="1429"/>
      <c r="E55" s="1429"/>
      <c r="F55" s="1430"/>
      <c r="H55" s="1431" t="s">
        <v>763</v>
      </c>
      <c r="I55" s="1432"/>
      <c r="J55" s="1432"/>
      <c r="K55" s="1432"/>
      <c r="L55" s="1432"/>
      <c r="M55" s="1432"/>
      <c r="N55" s="1432"/>
      <c r="O55" s="1432"/>
      <c r="P55" s="1432"/>
      <c r="Q55" s="1432"/>
      <c r="R55" s="1432"/>
      <c r="S55" s="1432"/>
      <c r="T55" s="1432"/>
      <c r="U55" s="1432"/>
      <c r="V55" s="1432"/>
      <c r="W55" s="1432"/>
      <c r="X55" s="1432"/>
      <c r="Y55" s="1433"/>
    </row>
    <row r="56" spans="3:25" ht="3.75" customHeight="1"/>
    <row r="57" spans="3:25" ht="20.100000000000001" customHeight="1">
      <c r="C57" s="1434" t="s">
        <v>14</v>
      </c>
      <c r="D57" s="1435"/>
      <c r="E57" s="1435"/>
      <c r="F57" s="1436"/>
      <c r="H57" s="1431"/>
      <c r="I57" s="1432"/>
      <c r="J57" s="1432"/>
      <c r="K57" s="1432"/>
      <c r="L57" s="1432"/>
      <c r="M57" s="1432"/>
      <c r="N57" s="1432"/>
      <c r="O57" s="1432"/>
      <c r="P57" s="1432"/>
      <c r="Q57" s="1432"/>
      <c r="R57" s="1432"/>
      <c r="S57" s="1432"/>
      <c r="T57" s="1432"/>
      <c r="U57" s="1432"/>
      <c r="V57" s="1432"/>
      <c r="W57" s="1432"/>
      <c r="X57" s="1432"/>
      <c r="Y57" s="1433"/>
    </row>
    <row r="58" spans="3:25" ht="5.0999999999999996" customHeight="1"/>
    <row r="59" spans="3:25" ht="20.100000000000001" customHeight="1">
      <c r="C59" s="1434" t="s">
        <v>820</v>
      </c>
      <c r="D59" s="1435"/>
      <c r="E59" s="1435"/>
      <c r="F59" s="1436"/>
      <c r="H59" s="1437"/>
      <c r="I59" s="1438"/>
      <c r="J59" s="1439"/>
      <c r="L59" s="1456" t="s">
        <v>762</v>
      </c>
      <c r="M59" s="1457"/>
      <c r="N59" s="1457"/>
      <c r="O59" s="1457"/>
      <c r="P59" s="1458"/>
      <c r="Q59" s="1440"/>
      <c r="R59" s="1441"/>
      <c r="S59" s="1441"/>
      <c r="T59" s="1441"/>
      <c r="U59" s="1441"/>
      <c r="V59" s="1441"/>
      <c r="W59" s="1441"/>
      <c r="X59" s="1441"/>
      <c r="Y59" s="1442"/>
    </row>
    <row r="60" spans="3:25" ht="5.0999999999999996" customHeight="1">
      <c r="C60" s="544"/>
      <c r="D60" s="399"/>
      <c r="F60" s="399"/>
      <c r="H60" s="399"/>
      <c r="J60" s="399"/>
      <c r="L60" s="545"/>
      <c r="N60" s="545"/>
      <c r="O60" s="616"/>
      <c r="P60" s="616"/>
      <c r="Q60" s="616"/>
      <c r="R60" s="616"/>
      <c r="T60" s="616"/>
      <c r="V60" s="616"/>
      <c r="X60" s="616"/>
      <c r="Y60" s="616"/>
    </row>
    <row r="61" spans="3:25" ht="20.100000000000001" customHeight="1">
      <c r="C61" s="1434" t="s">
        <v>764</v>
      </c>
      <c r="D61" s="1435"/>
      <c r="E61" s="1435"/>
      <c r="F61" s="1436"/>
      <c r="H61" s="1437"/>
      <c r="I61" s="1438"/>
      <c r="J61" s="1439"/>
      <c r="L61" s="1434" t="s">
        <v>821</v>
      </c>
      <c r="M61" s="1435"/>
      <c r="N61" s="1435"/>
      <c r="O61" s="1435"/>
      <c r="P61" s="1436"/>
      <c r="Q61" s="1440"/>
      <c r="R61" s="1441"/>
      <c r="S61" s="1441"/>
      <c r="T61" s="1441"/>
      <c r="U61" s="1441"/>
      <c r="V61" s="1441"/>
      <c r="W61" s="1441"/>
      <c r="X61" s="1441"/>
      <c r="Y61" s="1442"/>
    </row>
    <row r="62" spans="3:25" ht="5.0999999999999996" customHeight="1"/>
    <row r="63" spans="3:25" ht="20.100000000000001" customHeight="1">
      <c r="C63" s="1004" t="s">
        <v>15</v>
      </c>
      <c r="D63" s="1005"/>
      <c r="E63" s="1005"/>
      <c r="F63" s="1446"/>
      <c r="G63" s="364"/>
      <c r="H63" s="619" t="s">
        <v>178</v>
      </c>
      <c r="J63" s="617"/>
      <c r="L63" s="1450" t="s">
        <v>836</v>
      </c>
      <c r="M63" s="1451"/>
      <c r="N63" s="1451"/>
      <c r="O63" s="1452"/>
      <c r="P63" s="1453"/>
      <c r="Q63" s="1454"/>
      <c r="R63" s="1454"/>
      <c r="S63" s="1454"/>
      <c r="T63" s="1454"/>
      <c r="U63" s="1454"/>
      <c r="V63" s="1454"/>
      <c r="W63" s="1454"/>
      <c r="X63" s="1454"/>
      <c r="Y63" s="1455"/>
    </row>
    <row r="64" spans="3:25" ht="5.25" customHeight="1">
      <c r="C64" s="1447"/>
      <c r="D64" s="1448"/>
      <c r="E64" s="1448"/>
      <c r="F64" s="1449"/>
      <c r="G64" s="364"/>
      <c r="H64" s="364"/>
      <c r="L64" s="1290"/>
      <c r="M64" s="1291"/>
      <c r="N64" s="1291"/>
      <c r="O64" s="1292"/>
      <c r="P64" s="1299"/>
      <c r="Q64" s="1300"/>
      <c r="R64" s="1300"/>
      <c r="S64" s="1300"/>
      <c r="T64" s="1300"/>
      <c r="U64" s="1300"/>
      <c r="V64" s="1300"/>
      <c r="W64" s="1300"/>
      <c r="X64" s="1300"/>
      <c r="Y64" s="1301"/>
    </row>
    <row r="65" spans="3:25" ht="20.100000000000001" customHeight="1">
      <c r="C65" s="853"/>
      <c r="D65" s="854"/>
      <c r="E65" s="854"/>
      <c r="F65" s="855"/>
      <c r="G65" s="364"/>
      <c r="H65" s="619" t="s">
        <v>37</v>
      </c>
      <c r="J65" s="617"/>
      <c r="L65" s="1293"/>
      <c r="M65" s="1294"/>
      <c r="N65" s="1294"/>
      <c r="O65" s="1295"/>
      <c r="P65" s="1302"/>
      <c r="Q65" s="1303"/>
      <c r="R65" s="1303"/>
      <c r="S65" s="1303"/>
      <c r="T65" s="1303"/>
      <c r="U65" s="1303"/>
      <c r="V65" s="1303"/>
      <c r="W65" s="1303"/>
      <c r="X65" s="1303"/>
      <c r="Y65" s="1304"/>
    </row>
    <row r="66" spans="3:25" ht="7.5" customHeight="1">
      <c r="C66" s="144"/>
      <c r="D66" s="144"/>
      <c r="F66" s="144"/>
      <c r="H66" s="144"/>
      <c r="J66" s="144"/>
      <c r="L66" s="144"/>
      <c r="N66" s="144"/>
      <c r="O66" s="144"/>
      <c r="P66" s="144"/>
      <c r="Q66" s="144"/>
      <c r="R66" s="144"/>
      <c r="T66" s="144"/>
      <c r="V66" s="144"/>
      <c r="X66" s="144"/>
      <c r="Y66" s="144"/>
    </row>
    <row r="67" spans="3:25" s="452" customFormat="1" ht="20.100000000000001" customHeight="1">
      <c r="C67" s="1425" t="s">
        <v>870</v>
      </c>
      <c r="D67" s="1426"/>
      <c r="E67" s="1426"/>
      <c r="F67" s="1426"/>
      <c r="G67" s="1426"/>
      <c r="H67" s="1426"/>
      <c r="I67" s="1426"/>
      <c r="J67" s="1426"/>
      <c r="K67" s="1426"/>
      <c r="L67" s="1426"/>
      <c r="M67" s="1426"/>
      <c r="N67" s="1426"/>
      <c r="O67" s="1426"/>
      <c r="P67" s="1426"/>
      <c r="Q67" s="1426"/>
      <c r="R67" s="1426"/>
      <c r="S67" s="1426"/>
      <c r="T67" s="1426"/>
      <c r="U67" s="1426"/>
      <c r="V67" s="1426"/>
      <c r="W67" s="1426"/>
      <c r="X67" s="1426"/>
      <c r="Y67" s="1427"/>
    </row>
    <row r="68" spans="3:25" ht="6" customHeight="1"/>
    <row r="69" spans="3:25" ht="20.100000000000001" customHeight="1">
      <c r="C69" s="1464" t="s">
        <v>851</v>
      </c>
      <c r="D69" s="1464"/>
      <c r="E69" s="1464"/>
      <c r="F69" s="1464"/>
      <c r="G69" s="1464"/>
      <c r="H69" s="1464"/>
      <c r="J69" s="1465"/>
      <c r="K69" s="1465"/>
      <c r="L69" s="1465"/>
      <c r="N69" s="548"/>
      <c r="O69" s="548"/>
      <c r="P69" s="548"/>
      <c r="Q69" s="548"/>
      <c r="R69" s="548"/>
      <c r="S69" s="172"/>
      <c r="T69" s="548"/>
      <c r="U69" s="172"/>
      <c r="V69" s="548"/>
      <c r="W69" s="172"/>
      <c r="X69" s="548"/>
      <c r="Y69" s="548"/>
    </row>
    <row r="70" spans="3:25" ht="6" customHeight="1">
      <c r="C70" s="544"/>
      <c r="D70" s="399"/>
      <c r="F70" s="399"/>
      <c r="H70" s="399"/>
      <c r="J70" s="399"/>
      <c r="L70" s="545"/>
      <c r="N70" s="545"/>
      <c r="O70" s="616"/>
      <c r="P70" s="616"/>
      <c r="Q70" s="616"/>
      <c r="R70" s="616"/>
      <c r="T70" s="616"/>
      <c r="V70" s="616"/>
      <c r="X70" s="616"/>
      <c r="Y70" s="616"/>
    </row>
    <row r="71" spans="3:25" ht="20.100000000000001" customHeight="1">
      <c r="C71" s="1466" t="s">
        <v>2444</v>
      </c>
      <c r="D71" s="1464"/>
      <c r="F71" s="1459" t="s">
        <v>852</v>
      </c>
      <c r="G71" s="1459"/>
      <c r="H71" s="1459"/>
      <c r="J71" s="620"/>
      <c r="L71" s="1459" t="s">
        <v>2445</v>
      </c>
      <c r="M71" s="1459"/>
      <c r="N71" s="1459"/>
      <c r="O71" s="1459"/>
      <c r="P71" s="1459"/>
      <c r="Q71" s="1467"/>
      <c r="R71" s="1467"/>
      <c r="S71" s="1467"/>
      <c r="T71" s="1467"/>
      <c r="U71" s="1467"/>
      <c r="V71" s="1467"/>
      <c r="W71" s="1467"/>
      <c r="X71" s="1467"/>
      <c r="Y71" s="1467"/>
    </row>
    <row r="72" spans="3:25" ht="20.100000000000001" customHeight="1">
      <c r="C72" s="1464"/>
      <c r="D72" s="1464"/>
      <c r="F72" s="1459" t="s">
        <v>853</v>
      </c>
      <c r="G72" s="1459"/>
      <c r="H72" s="1459"/>
      <c r="J72" s="620"/>
      <c r="L72" s="1459" t="s">
        <v>856</v>
      </c>
      <c r="M72" s="1459"/>
      <c r="N72" s="1459"/>
      <c r="O72" s="1459"/>
      <c r="P72" s="1459"/>
      <c r="Q72" s="1459"/>
      <c r="R72" s="1459"/>
      <c r="S72" s="1459"/>
      <c r="T72" s="1459"/>
      <c r="U72" s="1459"/>
      <c r="V72" s="1459"/>
      <c r="W72" s="1459"/>
      <c r="X72" s="1459"/>
      <c r="Y72" s="1459"/>
    </row>
    <row r="73" spans="3:25" ht="20.100000000000001" customHeight="1">
      <c r="C73" s="1464"/>
      <c r="D73" s="1464"/>
      <c r="F73" s="1459" t="s">
        <v>854</v>
      </c>
      <c r="G73" s="1459"/>
      <c r="H73" s="1459"/>
      <c r="J73" s="620"/>
      <c r="L73" s="1459" t="s">
        <v>881</v>
      </c>
      <c r="M73" s="1459"/>
      <c r="N73" s="1459"/>
      <c r="O73" s="1459"/>
      <c r="P73" s="1459"/>
      <c r="Q73" s="1459"/>
      <c r="R73" s="1459"/>
      <c r="S73" s="1459"/>
      <c r="T73" s="1459"/>
      <c r="U73" s="1459"/>
      <c r="V73" s="1459"/>
      <c r="W73" s="1459"/>
      <c r="X73" s="1459"/>
      <c r="Y73" s="1459"/>
    </row>
    <row r="74" spans="3:25" ht="7.5" customHeight="1">
      <c r="C74" s="442"/>
      <c r="D74" s="442"/>
      <c r="F74" s="442"/>
      <c r="H74" s="442"/>
      <c r="J74" s="622"/>
      <c r="L74" s="622"/>
      <c r="N74" s="622"/>
      <c r="O74" s="622"/>
      <c r="P74" s="444"/>
      <c r="Q74" s="444"/>
      <c r="R74" s="444"/>
      <c r="T74" s="444"/>
      <c r="V74" s="444"/>
      <c r="X74" s="444"/>
      <c r="Y74" s="444"/>
    </row>
    <row r="75" spans="3:25" ht="20.100000000000001" customHeight="1">
      <c r="C75" s="1460" t="s">
        <v>17</v>
      </c>
      <c r="D75" s="1460"/>
      <c r="E75" s="1460"/>
      <c r="F75" s="1460"/>
      <c r="G75" s="1460"/>
      <c r="H75" s="1460"/>
      <c r="I75" s="1460"/>
      <c r="J75" s="1460"/>
      <c r="K75" s="1460"/>
      <c r="L75" s="1460"/>
      <c r="M75" s="1460"/>
      <c r="N75" s="1460"/>
      <c r="O75" s="1460"/>
      <c r="P75" s="1460"/>
      <c r="Q75" s="1460"/>
      <c r="R75" s="1460"/>
      <c r="S75" s="1460"/>
      <c r="T75" s="1460"/>
      <c r="U75" s="1460"/>
      <c r="V75" s="1460"/>
      <c r="W75" s="1460"/>
      <c r="X75" s="1460"/>
      <c r="Y75" s="1460"/>
    </row>
    <row r="76" spans="3:25" ht="7.5" customHeight="1">
      <c r="C76" s="544"/>
      <c r="D76" s="399"/>
      <c r="F76" s="399"/>
      <c r="H76" s="399"/>
      <c r="J76" s="399"/>
      <c r="L76" s="545"/>
      <c r="N76" s="545"/>
      <c r="O76" s="616"/>
      <c r="P76" s="616"/>
      <c r="Q76" s="616"/>
      <c r="R76" s="616"/>
      <c r="T76" s="616"/>
      <c r="V76" s="616"/>
      <c r="X76" s="616"/>
      <c r="Y76" s="616"/>
    </row>
    <row r="77" spans="3:25" ht="20.100000000000001" customHeight="1">
      <c r="C77" s="623" t="s">
        <v>18</v>
      </c>
      <c r="D77" s="1461"/>
      <c r="E77" s="1462"/>
      <c r="F77" s="1462"/>
      <c r="G77" s="1462"/>
      <c r="H77" s="1462"/>
      <c r="I77" s="1462"/>
      <c r="J77" s="1462"/>
      <c r="K77" s="1462"/>
      <c r="L77" s="1462"/>
      <c r="M77" s="1462"/>
      <c r="N77" s="1463"/>
      <c r="O77" s="579"/>
      <c r="P77" s="624" t="s">
        <v>19</v>
      </c>
      <c r="Q77" s="1461"/>
      <c r="R77" s="1462"/>
      <c r="S77" s="1462"/>
      <c r="T77" s="1463"/>
      <c r="V77" s="624" t="s">
        <v>20</v>
      </c>
      <c r="W77" s="1461"/>
      <c r="X77" s="1462"/>
      <c r="Y77" s="1463"/>
    </row>
    <row r="78" spans="3:25" ht="6" customHeight="1">
      <c r="C78" s="544"/>
      <c r="D78" s="399"/>
      <c r="F78" s="399"/>
      <c r="H78" s="399"/>
      <c r="J78" s="399"/>
      <c r="L78" s="545"/>
      <c r="N78" s="545"/>
      <c r="O78" s="616"/>
      <c r="P78" s="616"/>
      <c r="Q78" s="616"/>
      <c r="R78" s="616"/>
      <c r="T78" s="616"/>
      <c r="V78" s="616"/>
      <c r="X78" s="616"/>
      <c r="Y78" s="616"/>
    </row>
    <row r="79" spans="3:25" ht="20.100000000000001" customHeight="1">
      <c r="C79" s="625" t="s">
        <v>21</v>
      </c>
      <c r="D79" s="1461"/>
      <c r="E79" s="1462"/>
      <c r="F79" s="1462"/>
      <c r="G79" s="1462"/>
      <c r="H79" s="1462"/>
      <c r="I79" s="1462"/>
      <c r="J79" s="1462"/>
      <c r="K79" s="1462"/>
      <c r="L79" s="1462"/>
      <c r="M79" s="1462"/>
      <c r="N79" s="1463"/>
      <c r="O79" s="579"/>
      <c r="P79" s="624" t="s">
        <v>22</v>
      </c>
      <c r="Q79" s="1461"/>
      <c r="R79" s="1462"/>
      <c r="S79" s="1462"/>
      <c r="T79" s="1463"/>
      <c r="V79" s="446"/>
      <c r="X79" s="446"/>
      <c r="Y79" s="446"/>
    </row>
    <row r="80" spans="3:25" ht="6" customHeight="1">
      <c r="C80" s="544"/>
      <c r="D80" s="399"/>
      <c r="F80" s="399"/>
      <c r="H80" s="399"/>
      <c r="J80" s="399"/>
      <c r="L80" s="545"/>
      <c r="N80" s="545"/>
      <c r="O80" s="616"/>
      <c r="P80" s="616"/>
      <c r="Q80" s="616"/>
      <c r="R80" s="616"/>
      <c r="T80" s="616"/>
      <c r="V80" s="616"/>
      <c r="X80" s="616"/>
      <c r="Y80" s="616"/>
    </row>
    <row r="81" spans="3:25" ht="20.100000000000001" customHeight="1">
      <c r="C81" s="625" t="s">
        <v>23</v>
      </c>
      <c r="D81" s="1461"/>
      <c r="E81" s="1462"/>
      <c r="F81" s="1462"/>
      <c r="G81" s="1462"/>
      <c r="H81" s="1462"/>
      <c r="I81" s="1462"/>
      <c r="J81" s="1462"/>
      <c r="K81" s="1462"/>
      <c r="L81" s="1462"/>
      <c r="M81" s="1462"/>
      <c r="N81" s="1463"/>
      <c r="O81" s="579"/>
      <c r="P81" s="624" t="s">
        <v>24</v>
      </c>
      <c r="Q81" s="1461"/>
      <c r="R81" s="1462"/>
      <c r="S81" s="1462"/>
      <c r="T81" s="1463"/>
      <c r="V81" s="446"/>
      <c r="X81" s="446"/>
      <c r="Y81" s="446"/>
    </row>
    <row r="82" spans="3:25" ht="5.25" customHeight="1">
      <c r="C82" s="446"/>
      <c r="D82" s="579"/>
      <c r="F82" s="579"/>
      <c r="H82" s="579"/>
      <c r="J82" s="579"/>
      <c r="L82" s="579"/>
      <c r="N82" s="579"/>
      <c r="O82" s="579"/>
      <c r="P82" s="447"/>
      <c r="Q82" s="442"/>
      <c r="R82" s="588"/>
      <c r="T82" s="588"/>
      <c r="V82" s="446"/>
      <c r="X82" s="446"/>
      <c r="Y82" s="446"/>
    </row>
    <row r="83" spans="3:25" ht="27" customHeight="1">
      <c r="C83" s="1468" t="s">
        <v>25</v>
      </c>
      <c r="D83" s="1469"/>
      <c r="E83" s="1469"/>
      <c r="F83" s="1469"/>
      <c r="G83" s="1469"/>
      <c r="H83" s="1469"/>
      <c r="I83" s="1469"/>
      <c r="J83" s="1469"/>
      <c r="K83" s="1469"/>
      <c r="L83" s="1469"/>
      <c r="M83" s="1469"/>
      <c r="N83" s="1469"/>
      <c r="O83" s="1469"/>
      <c r="P83" s="1469"/>
      <c r="Q83" s="1469"/>
      <c r="R83" s="1469"/>
      <c r="S83" s="1469"/>
      <c r="T83" s="1470"/>
      <c r="U83" s="1471"/>
      <c r="V83" s="1472"/>
      <c r="W83" s="1472"/>
      <c r="X83" s="1472"/>
      <c r="Y83" s="1473"/>
    </row>
    <row r="84" spans="3:25" ht="6.75" customHeight="1">
      <c r="C84" s="1"/>
      <c r="D84" s="1"/>
      <c r="F84" s="1"/>
      <c r="H84" s="1"/>
      <c r="J84" s="1"/>
      <c r="L84" s="1"/>
      <c r="N84" s="1"/>
      <c r="O84" s="1"/>
      <c r="P84" s="1"/>
      <c r="Q84" s="1"/>
      <c r="R84" s="1"/>
      <c r="T84" s="1"/>
      <c r="V84" s="1"/>
      <c r="X84" s="1"/>
      <c r="Y84" s="1"/>
    </row>
    <row r="85" spans="3:25" s="452" customFormat="1" ht="20.100000000000001" customHeight="1">
      <c r="C85" s="1425" t="s">
        <v>871</v>
      </c>
      <c r="D85" s="1426"/>
      <c r="E85" s="1426"/>
      <c r="F85" s="1426"/>
      <c r="G85" s="1426"/>
      <c r="H85" s="1426"/>
      <c r="I85" s="1426"/>
      <c r="J85" s="1426"/>
      <c r="K85" s="1426"/>
      <c r="L85" s="1426"/>
      <c r="M85" s="1426"/>
      <c r="N85" s="1426"/>
      <c r="O85" s="1426"/>
      <c r="P85" s="1426"/>
      <c r="Q85" s="1426"/>
      <c r="R85" s="1426"/>
      <c r="S85" s="1426"/>
      <c r="T85" s="1426"/>
      <c r="U85" s="1426"/>
      <c r="V85" s="1426"/>
      <c r="W85" s="1426"/>
      <c r="X85" s="1426"/>
      <c r="Y85" s="1427"/>
    </row>
    <row r="86" spans="3:25" ht="5.25" customHeight="1">
      <c r="C86" s="544"/>
      <c r="D86" s="399"/>
      <c r="F86" s="399"/>
      <c r="H86" s="399"/>
      <c r="J86" s="399"/>
      <c r="L86" s="545"/>
      <c r="N86" s="545"/>
      <c r="O86" s="616"/>
      <c r="P86" s="616"/>
      <c r="Q86" s="616"/>
      <c r="R86" s="616"/>
      <c r="T86" s="616"/>
      <c r="V86" s="616"/>
      <c r="X86" s="616"/>
      <c r="Y86" s="616"/>
    </row>
    <row r="87" spans="3:25" ht="20.100000000000001" customHeight="1">
      <c r="C87" s="1004" t="s">
        <v>766</v>
      </c>
      <c r="D87" s="1005"/>
      <c r="E87" s="1005"/>
      <c r="F87" s="1446"/>
      <c r="H87" s="1474" t="s">
        <v>768</v>
      </c>
      <c r="I87" s="1474"/>
      <c r="J87" s="1475"/>
      <c r="K87" s="1475"/>
      <c r="L87" s="1475"/>
      <c r="M87" s="1475"/>
      <c r="N87" s="1475"/>
      <c r="O87" s="364"/>
      <c r="P87" s="1474" t="s">
        <v>26</v>
      </c>
      <c r="Q87" s="1474"/>
      <c r="R87" s="1474"/>
      <c r="S87" s="627"/>
      <c r="T87" s="1476"/>
      <c r="U87" s="1477"/>
      <c r="V87" s="1477"/>
      <c r="W87" s="1477"/>
      <c r="X87" s="1477"/>
      <c r="Y87" s="1478"/>
    </row>
    <row r="88" spans="3:25" ht="20.100000000000001" customHeight="1">
      <c r="C88" s="853"/>
      <c r="D88" s="854"/>
      <c r="E88" s="854"/>
      <c r="F88" s="855"/>
      <c r="H88" s="1474" t="s">
        <v>769</v>
      </c>
      <c r="I88" s="1474"/>
      <c r="J88" s="1475"/>
      <c r="K88" s="1475"/>
      <c r="L88" s="1475"/>
      <c r="M88" s="1475"/>
      <c r="N88" s="1475"/>
      <c r="V88" s="555"/>
      <c r="X88" s="555"/>
      <c r="Y88" s="555"/>
    </row>
    <row r="89" spans="3:25" ht="4.5" customHeight="1">
      <c r="C89" s="544"/>
      <c r="D89" s="399"/>
      <c r="F89" s="399"/>
      <c r="H89" s="399"/>
      <c r="J89" s="399"/>
      <c r="L89" s="545"/>
      <c r="N89" s="545"/>
      <c r="O89" s="616"/>
      <c r="P89" s="616"/>
      <c r="Q89" s="616"/>
      <c r="R89" s="616"/>
      <c r="T89" s="616"/>
      <c r="V89" s="616"/>
      <c r="X89" s="616"/>
      <c r="Y89" s="616"/>
    </row>
    <row r="90" spans="3:25" ht="3" customHeight="1">
      <c r="N90" s="556"/>
      <c r="O90" s="556"/>
      <c r="P90" s="557"/>
      <c r="Q90" s="557"/>
      <c r="R90" s="410"/>
      <c r="T90" s="410"/>
      <c r="V90" s="410"/>
      <c r="X90" s="410"/>
      <c r="Y90" s="410"/>
    </row>
    <row r="91" spans="3:25" ht="1.5" customHeight="1"/>
    <row r="92" spans="3:25" ht="44.25" customHeight="1">
      <c r="C92" s="1466" t="s">
        <v>805</v>
      </c>
      <c r="D92" s="1466"/>
      <c r="E92" s="1466"/>
      <c r="F92" s="1466"/>
      <c r="G92" s="1466"/>
      <c r="H92" s="1466"/>
      <c r="I92" s="1466"/>
      <c r="J92" s="1466"/>
      <c r="K92" s="1466"/>
      <c r="L92" s="1466"/>
      <c r="M92" s="1466"/>
      <c r="N92" s="1466"/>
      <c r="O92" s="1466"/>
      <c r="P92" s="1466"/>
      <c r="Q92" s="1466"/>
      <c r="R92" s="1466"/>
      <c r="S92" s="1466"/>
      <c r="T92" s="1466"/>
      <c r="U92" s="1466"/>
      <c r="V92" s="1466"/>
      <c r="W92" s="1466"/>
      <c r="X92" s="1466"/>
      <c r="Y92" s="1466"/>
    </row>
    <row r="93" spans="3:25" ht="6.75" customHeight="1"/>
    <row r="94" spans="3:25" ht="20.100000000000001" customHeight="1">
      <c r="C94" s="1485" t="s">
        <v>27</v>
      </c>
      <c r="D94" s="1486"/>
      <c r="E94" s="1486"/>
      <c r="F94" s="1486"/>
      <c r="G94" s="1486"/>
      <c r="H94" s="1486"/>
      <c r="I94" s="1486"/>
      <c r="J94" s="1486"/>
      <c r="K94" s="1486"/>
      <c r="L94" s="1486"/>
      <c r="M94" s="1486"/>
      <c r="N94" s="1486"/>
      <c r="O94" s="1486"/>
      <c r="P94" s="1486"/>
      <c r="Q94" s="1486"/>
      <c r="R94" s="1486"/>
      <c r="S94" s="1486"/>
      <c r="T94" s="1486"/>
      <c r="U94" s="1486"/>
      <c r="V94" s="1486"/>
      <c r="W94" s="1486"/>
      <c r="X94" s="1486"/>
      <c r="Y94" s="1487"/>
    </row>
    <row r="95" spans="3:25" ht="4.5" customHeight="1">
      <c r="C95" s="544"/>
      <c r="D95" s="399"/>
      <c r="F95" s="399"/>
      <c r="H95" s="399"/>
      <c r="J95" s="399"/>
      <c r="L95" s="545"/>
      <c r="N95" s="545"/>
      <c r="O95" s="616"/>
      <c r="P95" s="616"/>
      <c r="Q95" s="616"/>
      <c r="R95" s="616"/>
      <c r="T95" s="616"/>
      <c r="V95" s="616"/>
      <c r="X95" s="616"/>
      <c r="Y95" s="616"/>
    </row>
    <row r="96" spans="3:25" ht="20.100000000000001" customHeight="1">
      <c r="C96" s="659" t="s">
        <v>28</v>
      </c>
      <c r="D96" s="1479"/>
      <c r="E96" s="1480"/>
      <c r="F96" s="1480"/>
      <c r="G96" s="1480"/>
      <c r="H96" s="1480"/>
      <c r="I96" s="1480"/>
      <c r="J96" s="1480"/>
      <c r="K96" s="1480"/>
      <c r="L96" s="1480"/>
      <c r="M96" s="1480"/>
      <c r="N96" s="1480"/>
      <c r="O96" s="1480"/>
      <c r="P96" s="1481"/>
      <c r="R96" s="1482" t="s">
        <v>29</v>
      </c>
      <c r="S96" s="1482"/>
      <c r="T96" s="629"/>
      <c r="V96" s="628" t="s">
        <v>20</v>
      </c>
      <c r="W96" s="1471"/>
      <c r="X96" s="1472"/>
      <c r="Y96" s="1473"/>
    </row>
    <row r="97" spans="3:31" ht="7.5" customHeight="1">
      <c r="C97" s="544"/>
      <c r="D97" s="399"/>
      <c r="F97" s="399"/>
      <c r="H97" s="399"/>
      <c r="J97" s="399"/>
      <c r="L97" s="545"/>
      <c r="N97" s="545"/>
      <c r="O97" s="616"/>
      <c r="P97" s="616"/>
      <c r="Q97" s="616"/>
      <c r="R97" s="616"/>
      <c r="T97" s="616"/>
      <c r="V97" s="616"/>
      <c r="X97" s="616"/>
      <c r="Y97" s="616"/>
    </row>
    <row r="98" spans="3:31" ht="20.100000000000001" customHeight="1">
      <c r="C98" s="659" t="s">
        <v>30</v>
      </c>
      <c r="D98" s="1479"/>
      <c r="E98" s="1480"/>
      <c r="F98" s="1480"/>
      <c r="G98" s="1480"/>
      <c r="H98" s="1480"/>
      <c r="I98" s="1480"/>
      <c r="J98" s="1480"/>
      <c r="K98" s="1480"/>
      <c r="L98" s="1481"/>
      <c r="N98" s="1482" t="s">
        <v>31</v>
      </c>
      <c r="O98" s="1482"/>
      <c r="P98" s="630"/>
      <c r="Q98" s="562"/>
      <c r="R98" s="562"/>
      <c r="T98" s="562"/>
      <c r="V98" s="562"/>
      <c r="X98" s="393"/>
      <c r="Y98" s="393"/>
    </row>
    <row r="99" spans="3:31" ht="6" customHeight="1">
      <c r="C99" s="544"/>
      <c r="D99" s="399"/>
      <c r="F99" s="399"/>
      <c r="H99" s="399"/>
      <c r="J99" s="399"/>
      <c r="L99" s="545"/>
      <c r="N99" s="545"/>
      <c r="O99" s="616"/>
      <c r="P99" s="616"/>
      <c r="Q99" s="616"/>
      <c r="R99" s="616"/>
      <c r="T99" s="616"/>
      <c r="V99" s="616"/>
      <c r="X99" s="616"/>
      <c r="Y99" s="616"/>
    </row>
    <row r="100" spans="3:31" ht="20.100000000000001" customHeight="1">
      <c r="C100" s="659" t="s">
        <v>32</v>
      </c>
      <c r="D100" s="1479"/>
      <c r="E100" s="1480"/>
      <c r="F100" s="1480"/>
      <c r="G100" s="1480"/>
      <c r="H100" s="1480"/>
      <c r="I100" s="1480"/>
      <c r="J100" s="1480"/>
      <c r="K100" s="1480"/>
      <c r="L100" s="1481"/>
      <c r="N100" s="1483" t="s">
        <v>33</v>
      </c>
      <c r="O100" s="1484"/>
      <c r="P100" s="630"/>
      <c r="Q100" s="562"/>
      <c r="T100" s="562"/>
      <c r="V100" s="562"/>
      <c r="X100" s="393"/>
      <c r="Y100" s="393"/>
      <c r="AE100" s="2"/>
    </row>
    <row r="101" spans="3:31" ht="6" customHeight="1">
      <c r="C101" s="507"/>
      <c r="D101" s="400"/>
      <c r="F101" s="562"/>
      <c r="H101" s="562"/>
      <c r="J101" s="562"/>
      <c r="L101" s="562"/>
      <c r="N101" s="562"/>
      <c r="O101" s="562"/>
      <c r="P101" s="562"/>
      <c r="Q101" s="562"/>
      <c r="R101" s="562"/>
      <c r="T101" s="562"/>
      <c r="V101" s="562"/>
      <c r="X101" s="393"/>
      <c r="Y101" s="393"/>
      <c r="AE101" s="2"/>
    </row>
    <row r="102" spans="3:31" ht="20.100000000000001" customHeight="1">
      <c r="C102" s="659" t="s">
        <v>34</v>
      </c>
      <c r="D102" s="1479"/>
      <c r="E102" s="1480"/>
      <c r="F102" s="1480"/>
      <c r="G102" s="1480"/>
      <c r="H102" s="1480"/>
      <c r="I102" s="1480"/>
      <c r="J102" s="1480"/>
      <c r="K102" s="1480"/>
      <c r="L102" s="1480"/>
      <c r="M102" s="1480"/>
      <c r="N102" s="1480"/>
      <c r="O102" s="1480"/>
      <c r="P102" s="1480"/>
      <c r="Q102" s="1480"/>
      <c r="R102" s="1480"/>
      <c r="S102" s="1480"/>
      <c r="T102" s="1480"/>
      <c r="U102" s="1480"/>
      <c r="V102" s="1480"/>
      <c r="W102" s="1480"/>
      <c r="X102" s="1480"/>
      <c r="Y102" s="1481"/>
    </row>
    <row r="103" spans="3:31" ht="6" customHeight="1">
      <c r="C103" s="544"/>
      <c r="D103" s="399"/>
      <c r="F103" s="399"/>
      <c r="H103" s="399"/>
      <c r="J103" s="399"/>
      <c r="L103" s="545"/>
      <c r="N103" s="545"/>
      <c r="O103" s="616"/>
      <c r="P103" s="616"/>
      <c r="Q103" s="616"/>
      <c r="R103" s="616"/>
      <c r="T103" s="616"/>
      <c r="V103" s="616"/>
      <c r="X103" s="616"/>
      <c r="Y103" s="616"/>
    </row>
    <row r="104" spans="3:31" ht="20.100000000000001" customHeight="1">
      <c r="C104" s="1485" t="s">
        <v>727</v>
      </c>
      <c r="D104" s="1486"/>
      <c r="E104" s="1486"/>
      <c r="F104" s="1486"/>
      <c r="G104" s="1486"/>
      <c r="H104" s="1486"/>
      <c r="I104" s="1486"/>
      <c r="J104" s="1486"/>
      <c r="K104" s="1486"/>
      <c r="L104" s="1486"/>
      <c r="M104" s="1486"/>
      <c r="N104" s="1486"/>
      <c r="O104" s="1486"/>
      <c r="P104" s="1486"/>
      <c r="Q104" s="1486"/>
      <c r="R104" s="1486"/>
      <c r="S104" s="1486"/>
      <c r="T104" s="1486"/>
      <c r="U104" s="1486"/>
      <c r="V104" s="1486"/>
      <c r="W104" s="1486"/>
      <c r="X104" s="1486"/>
      <c r="Y104" s="1487"/>
    </row>
    <row r="105" spans="3:31" ht="6" customHeight="1">
      <c r="C105" s="563"/>
      <c r="D105" s="563"/>
      <c r="F105" s="563"/>
      <c r="H105" s="563"/>
      <c r="J105" s="563"/>
      <c r="L105" s="563"/>
      <c r="N105" s="563"/>
      <c r="O105" s="563"/>
      <c r="P105" s="563"/>
      <c r="Q105" s="563"/>
      <c r="R105" s="563"/>
      <c r="T105" s="563"/>
      <c r="V105" s="563"/>
      <c r="X105" s="563"/>
      <c r="Y105" s="563"/>
    </row>
    <row r="106" spans="3:31" ht="20.100000000000001" customHeight="1">
      <c r="C106" s="621" t="s">
        <v>765</v>
      </c>
      <c r="D106" s="1493"/>
      <c r="E106" s="1494"/>
      <c r="F106" s="1494"/>
      <c r="G106" s="1494"/>
      <c r="H106" s="1494"/>
      <c r="I106" s="1494"/>
      <c r="J106" s="1494"/>
      <c r="K106" s="1494"/>
      <c r="L106" s="1494"/>
      <c r="M106" s="1494"/>
      <c r="N106" s="1494"/>
      <c r="O106" s="1494"/>
      <c r="P106" s="1494"/>
      <c r="Q106" s="1494"/>
      <c r="R106" s="1494"/>
      <c r="S106" s="1494"/>
      <c r="T106" s="1494"/>
      <c r="U106" s="1494"/>
      <c r="V106" s="1494"/>
      <c r="W106" s="1494"/>
      <c r="X106" s="1494"/>
      <c r="Y106" s="1495"/>
    </row>
    <row r="107" spans="3:31" ht="6" customHeight="1">
      <c r="C107" s="544"/>
      <c r="D107" s="399"/>
      <c r="F107" s="399"/>
      <c r="H107" s="399"/>
      <c r="J107" s="399"/>
      <c r="L107" s="545"/>
      <c r="N107" s="545"/>
      <c r="O107" s="616"/>
      <c r="P107" s="616"/>
      <c r="Q107" s="616"/>
      <c r="R107" s="616"/>
      <c r="T107" s="616"/>
      <c r="V107" s="616"/>
      <c r="X107" s="616"/>
      <c r="Y107" s="616"/>
    </row>
    <row r="108" spans="3:31" ht="20.100000000000001" customHeight="1">
      <c r="C108" s="621" t="s">
        <v>32</v>
      </c>
      <c r="D108" s="1493"/>
      <c r="E108" s="1494"/>
      <c r="F108" s="1494"/>
      <c r="G108" s="1494"/>
      <c r="H108" s="1494"/>
      <c r="I108" s="1494"/>
      <c r="J108" s="1494"/>
      <c r="K108" s="1494"/>
      <c r="L108" s="1494"/>
      <c r="M108" s="1494"/>
      <c r="N108" s="1495"/>
      <c r="O108" s="399"/>
      <c r="P108" s="619" t="s">
        <v>35</v>
      </c>
      <c r="Q108" s="1493"/>
      <c r="R108" s="1494"/>
      <c r="S108" s="1494"/>
      <c r="T108" s="1494"/>
      <c r="U108" s="1494"/>
      <c r="V108" s="1494"/>
      <c r="W108" s="1494"/>
      <c r="X108" s="1494"/>
      <c r="Y108" s="1495"/>
    </row>
    <row r="109" spans="3:31" ht="8.25" customHeight="1">
      <c r="C109" s="544"/>
      <c r="D109" s="399"/>
      <c r="F109" s="399"/>
      <c r="H109" s="399"/>
      <c r="J109" s="399"/>
      <c r="L109" s="545"/>
      <c r="N109" s="545"/>
      <c r="O109" s="616"/>
      <c r="P109" s="616"/>
      <c r="Q109" s="616"/>
      <c r="R109" s="616"/>
      <c r="T109" s="616"/>
      <c r="V109" s="616"/>
      <c r="X109" s="616"/>
      <c r="Y109" s="616"/>
    </row>
    <row r="110" spans="3:31" ht="24.95" customHeight="1">
      <c r="C110" s="1497" t="s">
        <v>2375</v>
      </c>
      <c r="D110" s="1497"/>
      <c r="E110" s="631" t="s">
        <v>178</v>
      </c>
      <c r="F110" s="632"/>
      <c r="G110" s="598"/>
      <c r="H110" s="1497" t="s">
        <v>2460</v>
      </c>
      <c r="I110" s="1497"/>
      <c r="J110" s="1497"/>
      <c r="K110" s="1497"/>
      <c r="L110" s="1497"/>
      <c r="M110" s="1497"/>
      <c r="N110" s="1497"/>
      <c r="O110" s="1497"/>
      <c r="P110" s="1497"/>
      <c r="Q110" s="1497"/>
      <c r="R110" s="1497"/>
      <c r="S110" s="1497"/>
      <c r="T110" s="1497"/>
      <c r="U110" s="1497"/>
      <c r="V110" s="1497"/>
      <c r="W110" s="1497"/>
      <c r="X110" s="1497"/>
      <c r="Y110" s="1497"/>
    </row>
    <row r="111" spans="3:31" ht="8.25" customHeight="1">
      <c r="C111" s="1497"/>
      <c r="D111" s="1497"/>
      <c r="F111" s="399"/>
      <c r="H111" s="399"/>
      <c r="J111" s="399"/>
      <c r="L111" s="545"/>
      <c r="N111" s="545"/>
      <c r="O111" s="616"/>
      <c r="P111" s="616"/>
      <c r="Q111" s="616"/>
      <c r="R111" s="616"/>
      <c r="T111" s="616"/>
      <c r="V111" s="616"/>
      <c r="X111" s="616"/>
      <c r="Y111" s="616"/>
    </row>
    <row r="112" spans="3:31" ht="25.5" customHeight="1">
      <c r="C112" s="1497"/>
      <c r="D112" s="1497"/>
      <c r="E112" s="631" t="s">
        <v>37</v>
      </c>
      <c r="F112" s="632"/>
      <c r="G112" s="598"/>
      <c r="H112" s="1498" t="s">
        <v>2376</v>
      </c>
      <c r="I112" s="1498"/>
      <c r="J112" s="1498"/>
      <c r="K112" s="1498"/>
      <c r="L112" s="1498"/>
      <c r="M112" s="1498"/>
      <c r="N112" s="1498"/>
      <c r="O112" s="1498"/>
      <c r="P112" s="1498"/>
      <c r="Q112" s="1498"/>
      <c r="R112" s="1498"/>
      <c r="S112" s="1498"/>
      <c r="T112" s="1498"/>
      <c r="U112" s="1498"/>
      <c r="V112" s="1498"/>
      <c r="W112" s="1498"/>
      <c r="X112" s="1498"/>
      <c r="Y112" s="1498"/>
    </row>
    <row r="113" spans="3:29" ht="6" customHeight="1"/>
    <row r="114" spans="3:29" ht="35.25" customHeight="1">
      <c r="C114" s="1496" t="s">
        <v>833</v>
      </c>
      <c r="D114" s="1496"/>
      <c r="E114" s="1496"/>
      <c r="F114" s="1496"/>
      <c r="G114" s="1496"/>
      <c r="H114" s="1496"/>
      <c r="I114" s="1496"/>
      <c r="J114" s="1496"/>
      <c r="K114" s="1496"/>
      <c r="L114" s="1496"/>
      <c r="M114" s="1496"/>
      <c r="N114" s="1496"/>
      <c r="O114" s="1496"/>
      <c r="P114" s="1496"/>
      <c r="Q114" s="566"/>
      <c r="R114" s="633" t="s">
        <v>882</v>
      </c>
      <c r="S114" s="1491"/>
      <c r="T114" s="1491"/>
      <c r="U114" s="567"/>
      <c r="V114" s="1634" t="s">
        <v>37</v>
      </c>
      <c r="W114" s="1635"/>
      <c r="X114" s="1636"/>
      <c r="Y114" s="1636"/>
      <c r="AA114" s="142"/>
      <c r="AB114" s="143"/>
      <c r="AC114" s="172"/>
    </row>
    <row r="115" spans="3:29" ht="30.75" customHeight="1">
      <c r="C115" s="1488" t="s">
        <v>883</v>
      </c>
      <c r="D115" s="1489"/>
      <c r="E115" s="1489"/>
      <c r="F115" s="1489"/>
      <c r="G115" s="1489"/>
      <c r="H115" s="1489"/>
      <c r="I115" s="1489"/>
      <c r="J115" s="1489"/>
      <c r="K115" s="1489"/>
      <c r="L115" s="1489"/>
      <c r="M115" s="1489"/>
      <c r="N115" s="1489"/>
      <c r="O115" s="1489"/>
      <c r="P115" s="1490"/>
      <c r="Q115" s="566"/>
      <c r="R115" s="633" t="s">
        <v>882</v>
      </c>
      <c r="S115" s="1491"/>
      <c r="T115" s="1491"/>
      <c r="U115" s="567"/>
      <c r="V115" s="1634" t="s">
        <v>37</v>
      </c>
      <c r="W115" s="1635"/>
      <c r="X115" s="1636"/>
      <c r="Y115" s="1636"/>
      <c r="AA115" s="142"/>
      <c r="AB115" s="143"/>
      <c r="AC115" s="172"/>
    </row>
    <row r="116" spans="3:29" ht="6" customHeight="1"/>
    <row r="117" spans="3:29" ht="39.75" customHeight="1">
      <c r="C117" s="1492" t="s">
        <v>832</v>
      </c>
      <c r="D117" s="1492"/>
      <c r="E117" s="1492"/>
      <c r="F117" s="1492"/>
      <c r="G117" s="1492"/>
      <c r="H117" s="1492"/>
      <c r="I117" s="1492"/>
      <c r="J117" s="1492"/>
      <c r="K117" s="1492"/>
      <c r="L117" s="1492"/>
      <c r="M117" s="1492"/>
      <c r="N117" s="1492"/>
      <c r="O117" s="1492"/>
      <c r="P117" s="1492"/>
      <c r="Q117" s="1492"/>
      <c r="R117" s="1492"/>
      <c r="S117" s="1492"/>
      <c r="T117" s="1492"/>
      <c r="U117" s="1492"/>
      <c r="V117" s="1492"/>
      <c r="W117" s="1492"/>
      <c r="X117" s="1492"/>
      <c r="Y117" s="1492"/>
      <c r="AA117" s="142"/>
      <c r="AB117" s="143"/>
      <c r="AC117" s="172"/>
    </row>
    <row r="118" spans="3:29" ht="27" customHeight="1">
      <c r="C118" s="1201" t="s">
        <v>806</v>
      </c>
      <c r="D118" s="1202"/>
      <c r="E118" s="1202"/>
      <c r="F118" s="1202"/>
      <c r="G118" s="1202"/>
      <c r="H118" s="1202"/>
      <c r="I118" s="1202"/>
      <c r="J118" s="1202"/>
      <c r="K118" s="1202"/>
      <c r="L118" s="1202"/>
      <c r="M118" s="1202"/>
      <c r="N118" s="1202"/>
      <c r="O118" s="1202"/>
      <c r="P118" s="1202"/>
      <c r="Q118" s="1202"/>
      <c r="R118" s="1202"/>
      <c r="S118" s="1202"/>
      <c r="T118" s="1202"/>
      <c r="U118" s="1202"/>
      <c r="V118" s="1202"/>
      <c r="W118" s="1202"/>
      <c r="X118" s="1202"/>
      <c r="Y118" s="1203"/>
      <c r="AA118" s="142"/>
      <c r="AB118" s="143"/>
      <c r="AC118" s="172"/>
    </row>
    <row r="119" spans="3:29" ht="30.75" customHeight="1">
      <c r="C119" s="1204" t="s">
        <v>807</v>
      </c>
      <c r="D119" s="1205"/>
      <c r="E119" s="1205"/>
      <c r="F119" s="1205"/>
      <c r="G119" s="1205"/>
      <c r="H119" s="1205"/>
      <c r="I119" s="1205"/>
      <c r="J119" s="1205"/>
      <c r="K119" s="1205"/>
      <c r="L119" s="1205"/>
      <c r="M119" s="1205"/>
      <c r="N119" s="1205"/>
      <c r="O119" s="1205"/>
      <c r="P119" s="1205"/>
      <c r="Q119" s="1205"/>
      <c r="R119" s="1205"/>
      <c r="S119" s="1205"/>
      <c r="T119" s="1205"/>
      <c r="U119" s="1205"/>
      <c r="V119" s="1205"/>
      <c r="W119" s="1205"/>
      <c r="X119" s="1205"/>
      <c r="Y119" s="1206"/>
      <c r="AA119" s="142"/>
      <c r="AB119" s="143"/>
      <c r="AC119" s="172"/>
    </row>
    <row r="120" spans="3:29" ht="6" customHeight="1">
      <c r="C120" s="503"/>
      <c r="D120" s="414"/>
      <c r="F120" s="414"/>
      <c r="H120" s="414"/>
      <c r="J120" s="414"/>
      <c r="L120" s="414"/>
      <c r="N120" s="414"/>
      <c r="O120" s="414"/>
      <c r="P120" s="414"/>
      <c r="Q120" s="414"/>
      <c r="R120" s="414"/>
      <c r="T120" s="414"/>
      <c r="V120" s="414"/>
      <c r="X120" s="414"/>
      <c r="Y120" s="414"/>
      <c r="AA120" s="142"/>
      <c r="AB120" s="143"/>
      <c r="AC120" s="172"/>
    </row>
    <row r="121" spans="3:29" s="452" customFormat="1" ht="24.95" customHeight="1">
      <c r="C121" s="1501" t="s">
        <v>726</v>
      </c>
      <c r="D121" s="1502"/>
      <c r="E121" s="1502"/>
      <c r="F121" s="1502"/>
      <c r="G121" s="1502"/>
      <c r="H121" s="1502"/>
      <c r="I121" s="1502"/>
      <c r="J121" s="1502"/>
      <c r="K121" s="1502"/>
      <c r="L121" s="1502"/>
      <c r="M121" s="1502"/>
      <c r="N121" s="1502"/>
      <c r="O121" s="1502"/>
      <c r="P121" s="1502"/>
      <c r="Q121" s="1502"/>
      <c r="R121" s="1502"/>
      <c r="S121" s="1502"/>
      <c r="T121" s="1502"/>
      <c r="U121" s="1502"/>
      <c r="V121" s="1502"/>
      <c r="W121" s="1502"/>
      <c r="X121" s="1502"/>
      <c r="Y121" s="1503"/>
      <c r="AA121" s="451"/>
      <c r="AB121" s="455"/>
      <c r="AC121" s="456"/>
    </row>
    <row r="122" spans="3:29" ht="6" customHeight="1"/>
    <row r="123" spans="3:29" ht="20.100000000000001" customHeight="1">
      <c r="C123" s="634"/>
      <c r="D123" s="635"/>
      <c r="E123" s="636"/>
      <c r="F123" s="635"/>
      <c r="G123" s="636"/>
      <c r="H123" s="635"/>
      <c r="I123" s="636"/>
      <c r="J123" s="635"/>
      <c r="K123" s="636"/>
      <c r="L123" s="635"/>
      <c r="M123" s="636"/>
      <c r="N123" s="635"/>
      <c r="O123" s="635"/>
      <c r="P123" s="635"/>
      <c r="Q123" s="635"/>
      <c r="R123" s="635"/>
      <c r="S123" s="636"/>
      <c r="T123" s="635"/>
      <c r="U123" s="636"/>
      <c r="V123" s="635"/>
      <c r="W123" s="636"/>
      <c r="X123" s="635"/>
      <c r="Y123" s="637"/>
      <c r="AA123" s="142"/>
      <c r="AB123" s="143"/>
      <c r="AC123" s="172"/>
    </row>
    <row r="124" spans="3:29" ht="20.100000000000001" customHeight="1">
      <c r="C124" s="171"/>
      <c r="D124" s="172"/>
      <c r="F124" s="172"/>
      <c r="H124" s="172"/>
      <c r="J124" s="172"/>
      <c r="L124" s="172"/>
      <c r="N124" s="172"/>
      <c r="O124" s="172"/>
      <c r="P124" s="172"/>
      <c r="Q124" s="172"/>
      <c r="R124" s="172"/>
      <c r="T124" s="172"/>
      <c r="V124" s="172"/>
      <c r="X124" s="172"/>
      <c r="Y124" s="173"/>
      <c r="AA124" s="142"/>
      <c r="AB124" s="143"/>
      <c r="AC124" s="172"/>
    </row>
    <row r="125" spans="3:29" ht="20.100000000000001" customHeight="1">
      <c r="C125" s="171"/>
      <c r="D125" s="172"/>
      <c r="F125" s="172"/>
      <c r="H125" s="172"/>
      <c r="J125" s="172"/>
      <c r="L125" s="172"/>
      <c r="N125" s="172"/>
      <c r="O125" s="172"/>
      <c r="P125" s="172"/>
      <c r="Q125" s="172"/>
      <c r="R125" s="172"/>
      <c r="T125" s="172"/>
      <c r="V125" s="172"/>
      <c r="X125" s="172"/>
      <c r="Y125" s="173"/>
      <c r="AA125" s="142"/>
      <c r="AB125" s="143"/>
      <c r="AC125" s="172"/>
    </row>
    <row r="126" spans="3:29" ht="37.5" customHeight="1">
      <c r="C126" s="171"/>
      <c r="D126" s="172"/>
      <c r="F126" s="172"/>
      <c r="H126" s="172"/>
      <c r="J126" s="172"/>
      <c r="L126" s="172"/>
      <c r="N126" s="172"/>
      <c r="O126" s="172"/>
      <c r="P126" s="172"/>
      <c r="Q126" s="172"/>
      <c r="R126" s="172"/>
      <c r="T126" s="172"/>
      <c r="V126" s="172"/>
      <c r="X126" s="172"/>
      <c r="Y126" s="173"/>
      <c r="AA126" s="142"/>
      <c r="AB126" s="143"/>
      <c r="AC126" s="172"/>
    </row>
    <row r="127" spans="3:29" ht="20.100000000000001" customHeight="1">
      <c r="C127" s="171"/>
      <c r="D127" s="172"/>
      <c r="F127" s="172"/>
      <c r="H127" s="172"/>
      <c r="J127" s="172"/>
      <c r="L127" s="172"/>
      <c r="N127" s="172"/>
      <c r="O127" s="172"/>
      <c r="P127" s="172"/>
      <c r="Q127" s="172"/>
      <c r="R127" s="172"/>
      <c r="T127" s="172"/>
      <c r="V127" s="172"/>
      <c r="X127" s="172"/>
      <c r="Y127" s="173"/>
      <c r="AA127" s="142"/>
      <c r="AB127" s="143"/>
      <c r="AC127" s="172"/>
    </row>
    <row r="128" spans="3:29" ht="20.100000000000001" customHeight="1">
      <c r="C128" s="171"/>
      <c r="D128" s="172"/>
      <c r="F128" s="172"/>
      <c r="H128" s="172"/>
      <c r="J128" s="172"/>
      <c r="L128" s="172"/>
      <c r="N128" s="172"/>
      <c r="O128" s="172"/>
      <c r="P128" s="172"/>
      <c r="Q128" s="172"/>
      <c r="R128" s="172"/>
      <c r="T128" s="172"/>
      <c r="V128" s="172"/>
      <c r="X128" s="172"/>
      <c r="Y128" s="173"/>
      <c r="AA128" s="142"/>
      <c r="AB128" s="143"/>
      <c r="AC128" s="172"/>
    </row>
    <row r="129" spans="3:29" ht="20.100000000000001" customHeight="1">
      <c r="C129" s="171"/>
      <c r="D129" s="172"/>
      <c r="F129" s="172"/>
      <c r="H129" s="172"/>
      <c r="J129" s="172"/>
      <c r="L129" s="172"/>
      <c r="N129" s="172"/>
      <c r="O129" s="172"/>
      <c r="P129" s="172"/>
      <c r="Q129" s="172"/>
      <c r="R129" s="172"/>
      <c r="T129" s="172"/>
      <c r="V129" s="172"/>
      <c r="W129" s="1283"/>
      <c r="X129" s="1283"/>
      <c r="Y129" s="1284"/>
      <c r="AA129" s="142"/>
      <c r="AB129" s="143"/>
      <c r="AC129" s="172"/>
    </row>
    <row r="130" spans="3:29" ht="20.100000000000001" customHeight="1">
      <c r="C130" s="171"/>
      <c r="D130" s="172"/>
      <c r="F130" s="172"/>
      <c r="H130" s="172"/>
      <c r="J130" s="172"/>
      <c r="L130" s="172"/>
      <c r="N130" s="172"/>
      <c r="O130" s="172"/>
      <c r="P130" s="172"/>
      <c r="Q130" s="172"/>
      <c r="R130" s="172"/>
      <c r="T130" s="172"/>
      <c r="V130" s="172"/>
      <c r="W130" s="1283"/>
      <c r="X130" s="1283"/>
      <c r="Y130" s="1284"/>
      <c r="AA130" s="144"/>
      <c r="AB130" s="143"/>
      <c r="AC130" s="143"/>
    </row>
    <row r="131" spans="3:29" ht="20.100000000000001" customHeight="1">
      <c r="C131" s="171"/>
      <c r="D131" s="172"/>
      <c r="F131" s="172"/>
      <c r="H131" s="172"/>
      <c r="J131" s="172"/>
      <c r="L131" s="172"/>
      <c r="N131" s="172"/>
      <c r="O131" s="172"/>
      <c r="P131" s="172"/>
      <c r="Q131" s="172"/>
      <c r="R131" s="172"/>
      <c r="T131" s="172"/>
      <c r="V131" s="172"/>
      <c r="X131" s="172"/>
      <c r="Y131" s="173"/>
      <c r="AA131" s="144"/>
      <c r="AB131" s="143"/>
      <c r="AC131" s="143"/>
    </row>
    <row r="132" spans="3:29" ht="20.100000000000001" customHeight="1">
      <c r="C132" s="171"/>
      <c r="D132" s="172"/>
      <c r="F132" s="172"/>
      <c r="H132" s="172"/>
      <c r="J132" s="172"/>
      <c r="L132" s="172"/>
      <c r="N132" s="172"/>
      <c r="O132" s="172"/>
      <c r="P132" s="172"/>
      <c r="Q132" s="172"/>
      <c r="R132" s="172"/>
      <c r="T132" s="172"/>
      <c r="V132" s="172"/>
      <c r="X132" s="172"/>
      <c r="Y132" s="173"/>
      <c r="AA132" s="144"/>
      <c r="AB132" s="143"/>
      <c r="AC132" s="143"/>
    </row>
    <row r="133" spans="3:29" ht="21" customHeight="1">
      <c r="C133" s="171"/>
      <c r="D133" s="172"/>
      <c r="F133" s="172"/>
      <c r="H133" s="172"/>
      <c r="J133" s="172"/>
      <c r="L133" s="172"/>
      <c r="N133" s="172"/>
      <c r="O133" s="172"/>
      <c r="P133" s="172"/>
      <c r="Q133" s="172"/>
      <c r="R133" s="172"/>
      <c r="T133" s="172"/>
      <c r="V133" s="172"/>
      <c r="X133" s="172"/>
      <c r="Y133" s="173"/>
      <c r="AA133" s="144"/>
      <c r="AB133" s="143"/>
      <c r="AC133" s="143"/>
    </row>
    <row r="134" spans="3:29" ht="24" customHeight="1">
      <c r="C134" s="171"/>
      <c r="D134" s="172"/>
      <c r="F134" s="172"/>
      <c r="H134" s="172"/>
      <c r="J134" s="431"/>
      <c r="L134" s="172"/>
      <c r="N134" s="172"/>
      <c r="O134" s="172"/>
      <c r="P134" s="172"/>
      <c r="Q134" s="172"/>
      <c r="R134" s="172"/>
      <c r="T134" s="172"/>
      <c r="V134" s="172"/>
      <c r="X134" s="172"/>
      <c r="Y134" s="173"/>
      <c r="AA134" s="144"/>
      <c r="AB134" s="143"/>
      <c r="AC134" s="143"/>
    </row>
    <row r="135" spans="3:29" ht="27" customHeight="1">
      <c r="C135" s="171"/>
      <c r="D135" s="172"/>
      <c r="F135" s="172"/>
      <c r="H135" s="172"/>
      <c r="J135" s="172"/>
      <c r="L135" s="172"/>
      <c r="N135" s="172"/>
      <c r="O135" s="172"/>
      <c r="P135" s="172"/>
      <c r="Q135" s="172"/>
      <c r="R135" s="172"/>
      <c r="T135" s="172"/>
      <c r="V135" s="172"/>
      <c r="X135" s="172"/>
      <c r="Y135" s="173"/>
      <c r="AA135" s="144"/>
      <c r="AB135" s="143"/>
      <c r="AC135" s="143"/>
    </row>
    <row r="136" spans="3:29" ht="27" customHeight="1">
      <c r="C136" s="171"/>
      <c r="D136" s="172"/>
      <c r="F136" s="172"/>
      <c r="H136" s="172"/>
      <c r="J136" s="172"/>
      <c r="L136" s="172"/>
      <c r="N136" s="172"/>
      <c r="O136" s="172"/>
      <c r="P136" s="172"/>
      <c r="Q136" s="172"/>
      <c r="R136" s="172"/>
      <c r="T136" s="172"/>
      <c r="V136" s="172"/>
      <c r="W136" s="1283"/>
      <c r="X136" s="1283"/>
      <c r="Y136" s="1284"/>
      <c r="AA136" s="144"/>
      <c r="AB136" s="143"/>
      <c r="AC136" s="143"/>
    </row>
    <row r="137" spans="3:29" ht="27" customHeight="1">
      <c r="C137" s="432"/>
      <c r="D137" s="172"/>
      <c r="F137" s="172"/>
      <c r="H137" s="172"/>
      <c r="J137" s="172"/>
      <c r="L137" s="172"/>
      <c r="N137" s="172"/>
      <c r="O137" s="172"/>
      <c r="P137" s="172"/>
      <c r="Q137" s="172"/>
      <c r="R137" s="172"/>
      <c r="T137" s="172"/>
      <c r="V137" s="172"/>
      <c r="W137" s="1283"/>
      <c r="X137" s="1283"/>
      <c r="Y137" s="1284"/>
      <c r="AA137" s="144"/>
      <c r="AB137" s="143"/>
      <c r="AC137" s="143"/>
    </row>
    <row r="138" spans="3:29" ht="27" customHeight="1">
      <c r="C138" s="432"/>
      <c r="D138" s="172"/>
      <c r="F138" s="172"/>
      <c r="H138" s="172"/>
      <c r="J138" s="172"/>
      <c r="L138" s="172"/>
      <c r="N138" s="172"/>
      <c r="O138" s="172"/>
      <c r="P138" s="172"/>
      <c r="Q138" s="172"/>
      <c r="R138" s="172"/>
      <c r="T138" s="172"/>
      <c r="V138" s="172"/>
      <c r="W138" s="663"/>
      <c r="X138" s="663"/>
      <c r="Y138" s="664"/>
      <c r="AA138" s="144"/>
      <c r="AB138" s="143"/>
      <c r="AC138" s="143"/>
    </row>
    <row r="139" spans="3:29" ht="27" customHeight="1">
      <c r="C139" s="432"/>
      <c r="D139" s="172"/>
      <c r="F139" s="172"/>
      <c r="H139" s="172"/>
      <c r="J139" s="172"/>
      <c r="L139" s="172"/>
      <c r="N139" s="172"/>
      <c r="O139" s="172"/>
      <c r="P139" s="172"/>
      <c r="Q139" s="172"/>
      <c r="R139" s="172"/>
      <c r="T139" s="172"/>
      <c r="V139" s="172"/>
      <c r="W139" s="663"/>
      <c r="X139" s="663"/>
      <c r="Y139" s="664"/>
      <c r="AA139" s="144"/>
      <c r="AB139" s="143"/>
      <c r="AC139" s="143"/>
    </row>
    <row r="140" spans="3:29" ht="27" customHeight="1">
      <c r="C140" s="432"/>
      <c r="D140" s="172"/>
      <c r="F140" s="172"/>
      <c r="H140" s="172"/>
      <c r="J140" s="172"/>
      <c r="L140" s="172"/>
      <c r="N140" s="172"/>
      <c r="O140" s="172"/>
      <c r="P140" s="172"/>
      <c r="Q140" s="172"/>
      <c r="R140" s="172"/>
      <c r="T140" s="172"/>
      <c r="V140" s="172"/>
      <c r="W140" s="663"/>
      <c r="X140" s="663"/>
      <c r="Y140" s="664"/>
      <c r="AA140" s="144"/>
      <c r="AB140" s="143"/>
      <c r="AC140" s="143"/>
    </row>
    <row r="141" spans="3:29" ht="27" customHeight="1">
      <c r="C141" s="432"/>
      <c r="D141" s="172"/>
      <c r="F141" s="172"/>
      <c r="H141" s="172"/>
      <c r="J141" s="172"/>
      <c r="L141" s="172"/>
      <c r="N141" s="172"/>
      <c r="O141" s="172"/>
      <c r="P141" s="172"/>
      <c r="Q141" s="172"/>
      <c r="R141" s="172"/>
      <c r="T141" s="172"/>
      <c r="V141" s="172"/>
      <c r="W141" s="663"/>
      <c r="X141" s="663"/>
      <c r="Y141" s="664"/>
      <c r="AA141" s="144"/>
      <c r="AB141" s="143"/>
      <c r="AC141" s="143"/>
    </row>
    <row r="142" spans="3:29" ht="27" customHeight="1">
      <c r="C142" s="432"/>
      <c r="D142" s="172"/>
      <c r="F142" s="172"/>
      <c r="H142" s="172"/>
      <c r="J142" s="172"/>
      <c r="L142" s="172"/>
      <c r="N142" s="172"/>
      <c r="O142" s="172"/>
      <c r="P142" s="172"/>
      <c r="Q142" s="172"/>
      <c r="R142" s="172"/>
      <c r="T142" s="172"/>
      <c r="V142" s="172"/>
      <c r="W142" s="663"/>
      <c r="X142" s="663"/>
      <c r="Y142" s="664"/>
      <c r="AA142" s="144"/>
      <c r="AB142" s="143"/>
      <c r="AC142" s="143"/>
    </row>
    <row r="143" spans="3:29" ht="27" customHeight="1">
      <c r="C143" s="432"/>
      <c r="D143" s="172"/>
      <c r="F143" s="172"/>
      <c r="H143" s="172"/>
      <c r="J143" s="172"/>
      <c r="L143" s="172"/>
      <c r="N143" s="172"/>
      <c r="O143" s="172"/>
      <c r="P143" s="172"/>
      <c r="Q143" s="172"/>
      <c r="R143" s="172"/>
      <c r="T143" s="172"/>
      <c r="V143" s="172"/>
      <c r="W143" s="663"/>
      <c r="X143" s="663"/>
      <c r="Y143" s="664"/>
      <c r="AA143" s="144"/>
      <c r="AB143" s="143"/>
      <c r="AC143" s="143"/>
    </row>
    <row r="144" spans="3:29" ht="27" customHeight="1">
      <c r="C144" s="432"/>
      <c r="D144" s="172"/>
      <c r="F144" s="172"/>
      <c r="H144" s="172"/>
      <c r="J144" s="172"/>
      <c r="L144" s="172"/>
      <c r="N144" s="172"/>
      <c r="O144" s="172"/>
      <c r="P144" s="172"/>
      <c r="Q144" s="172"/>
      <c r="R144" s="172"/>
      <c r="T144" s="172"/>
      <c r="V144" s="172"/>
      <c r="W144" s="663"/>
      <c r="X144" s="663"/>
      <c r="Y144" s="664"/>
      <c r="AA144" s="144"/>
      <c r="AB144" s="143"/>
      <c r="AC144" s="143"/>
    </row>
    <row r="145" spans="3:29" ht="27" customHeight="1">
      <c r="C145" s="171"/>
      <c r="D145" s="172"/>
      <c r="F145" s="172"/>
      <c r="H145" s="172"/>
      <c r="J145" s="172"/>
      <c r="L145" s="172"/>
      <c r="N145" s="172"/>
      <c r="O145" s="172"/>
      <c r="P145" s="172"/>
      <c r="Q145" s="172"/>
      <c r="R145" s="172"/>
      <c r="T145" s="172"/>
      <c r="V145" s="172"/>
      <c r="X145" s="172"/>
      <c r="Y145" s="173"/>
      <c r="AA145" s="144"/>
      <c r="AB145" s="143"/>
      <c r="AC145" s="143"/>
    </row>
    <row r="146" spans="3:29" ht="27" customHeight="1">
      <c r="C146" s="171"/>
      <c r="D146" s="172"/>
      <c r="F146" s="172"/>
      <c r="H146" s="172"/>
      <c r="J146" s="172"/>
      <c r="L146" s="172"/>
      <c r="N146" s="172"/>
      <c r="O146" s="172"/>
      <c r="P146" s="172"/>
      <c r="Q146" s="172"/>
      <c r="R146" s="172"/>
      <c r="T146" s="172"/>
      <c r="V146" s="172"/>
      <c r="X146" s="172"/>
      <c r="Y146" s="173"/>
      <c r="AA146" s="144"/>
      <c r="AB146" s="143"/>
      <c r="AC146" s="143"/>
    </row>
    <row r="147" spans="3:29" ht="27" customHeight="1">
      <c r="C147" s="171"/>
      <c r="D147" s="172"/>
      <c r="F147" s="172"/>
      <c r="H147" s="172"/>
      <c r="J147" s="172"/>
      <c r="L147" s="172"/>
      <c r="N147" s="172"/>
      <c r="O147" s="172"/>
      <c r="P147" s="172"/>
      <c r="Q147" s="172"/>
      <c r="R147" s="172"/>
      <c r="T147" s="172"/>
      <c r="V147" s="172"/>
      <c r="X147" s="172"/>
      <c r="Y147" s="173"/>
      <c r="AA147" s="144"/>
      <c r="AB147" s="143"/>
      <c r="AC147" s="143"/>
    </row>
    <row r="148" spans="3:29" ht="5.0999999999999996" customHeight="1">
      <c r="C148" s="171"/>
      <c r="D148" s="172"/>
      <c r="F148" s="172"/>
      <c r="H148" s="172"/>
      <c r="J148" s="172"/>
      <c r="L148" s="172"/>
      <c r="N148" s="172"/>
      <c r="O148" s="172"/>
      <c r="P148" s="172"/>
      <c r="Q148" s="172"/>
      <c r="R148" s="172"/>
      <c r="T148" s="172"/>
      <c r="V148" s="172"/>
      <c r="X148" s="172"/>
      <c r="Y148" s="173"/>
      <c r="AA148" s="144"/>
      <c r="AB148" s="143"/>
      <c r="AC148" s="143"/>
    </row>
    <row r="149" spans="3:29" ht="5.0999999999999996" customHeight="1">
      <c r="C149" s="171"/>
      <c r="D149" s="172"/>
      <c r="F149" s="172"/>
      <c r="H149" s="172"/>
      <c r="J149" s="172"/>
      <c r="L149" s="172"/>
      <c r="N149" s="172"/>
      <c r="O149" s="172"/>
      <c r="P149" s="172"/>
      <c r="Q149" s="172"/>
      <c r="R149" s="172"/>
      <c r="T149" s="172"/>
      <c r="V149" s="172"/>
      <c r="X149" s="172"/>
      <c r="Y149" s="173"/>
      <c r="AA149" s="144"/>
      <c r="AB149" s="143"/>
      <c r="AC149" s="143"/>
    </row>
    <row r="150" spans="3:29" ht="5.0999999999999996" customHeight="1">
      <c r="C150" s="171"/>
      <c r="D150" s="172"/>
      <c r="F150" s="172"/>
      <c r="H150" s="172"/>
      <c r="J150" s="172"/>
      <c r="L150" s="172"/>
      <c r="N150" s="172"/>
      <c r="O150" s="172"/>
      <c r="P150" s="172"/>
      <c r="Q150" s="172"/>
      <c r="R150" s="172"/>
      <c r="T150" s="172"/>
      <c r="V150" s="172"/>
      <c r="X150" s="172"/>
      <c r="Y150" s="173"/>
      <c r="AA150" s="144"/>
      <c r="AB150" s="143"/>
      <c r="AC150" s="143"/>
    </row>
    <row r="151" spans="3:29" ht="34.5" customHeight="1">
      <c r="C151" s="171"/>
      <c r="D151" s="172"/>
      <c r="F151" s="172"/>
      <c r="H151" s="172"/>
      <c r="J151" s="172"/>
      <c r="L151" s="172"/>
      <c r="N151" s="172"/>
      <c r="O151" s="172"/>
      <c r="P151" s="172"/>
      <c r="Q151" s="172"/>
      <c r="R151" s="172"/>
      <c r="T151" s="172"/>
      <c r="V151" s="172"/>
      <c r="W151" s="1283"/>
      <c r="X151" s="1283"/>
      <c r="Y151" s="1284"/>
      <c r="AA151" s="144"/>
      <c r="AB151" s="143"/>
      <c r="AC151" s="143"/>
    </row>
    <row r="152" spans="3:29" ht="27" customHeight="1">
      <c r="C152" s="171"/>
      <c r="F152" s="172"/>
      <c r="H152" s="172"/>
      <c r="J152" s="172"/>
      <c r="N152" s="172"/>
      <c r="O152" s="172"/>
      <c r="P152" s="172"/>
      <c r="Q152" s="396"/>
      <c r="R152" s="172"/>
      <c r="T152" s="172"/>
      <c r="V152" s="172"/>
      <c r="W152" s="1283"/>
      <c r="X152" s="1283"/>
      <c r="Y152" s="1284"/>
      <c r="AA152" s="172"/>
      <c r="AB152" s="172"/>
      <c r="AC152" s="172"/>
    </row>
    <row r="153" spans="3:29" ht="27" customHeight="1">
      <c r="C153" s="171"/>
      <c r="D153" s="172"/>
      <c r="F153" s="172"/>
      <c r="H153" s="172"/>
      <c r="J153" s="172"/>
      <c r="L153" s="172"/>
      <c r="N153" s="172"/>
      <c r="O153" s="172"/>
      <c r="P153" s="172"/>
      <c r="Q153" s="172"/>
      <c r="R153" s="172"/>
      <c r="T153" s="172"/>
      <c r="V153" s="172"/>
      <c r="X153" s="172"/>
      <c r="Y153" s="173"/>
    </row>
    <row r="154" spans="3:29" ht="27" customHeight="1">
      <c r="C154" s="171"/>
      <c r="D154" s="172"/>
      <c r="F154" s="172"/>
      <c r="H154" s="172"/>
      <c r="J154" s="172"/>
      <c r="L154" s="172"/>
      <c r="N154" s="172"/>
      <c r="O154" s="172"/>
      <c r="P154" s="172"/>
      <c r="Q154" s="172"/>
      <c r="R154" s="172"/>
      <c r="T154" s="172"/>
      <c r="V154" s="172"/>
      <c r="X154" s="172"/>
      <c r="Y154" s="173"/>
    </row>
    <row r="155" spans="3:29" ht="27" customHeight="1">
      <c r="C155" s="171"/>
      <c r="D155" s="172"/>
      <c r="F155" s="172"/>
      <c r="H155" s="172"/>
      <c r="J155" s="172"/>
      <c r="L155" s="172"/>
      <c r="N155" s="172"/>
      <c r="O155" s="172"/>
      <c r="P155" s="172"/>
      <c r="Q155" s="172"/>
      <c r="R155" s="172"/>
      <c r="T155" s="172"/>
      <c r="V155" s="172"/>
      <c r="X155" s="172"/>
      <c r="Y155" s="173"/>
    </row>
    <row r="156" spans="3:29" ht="27" customHeight="1">
      <c r="C156" s="171"/>
      <c r="D156" s="172"/>
      <c r="F156" s="172"/>
      <c r="H156" s="172"/>
      <c r="J156" s="172"/>
      <c r="L156" s="172"/>
      <c r="N156" s="172"/>
      <c r="O156" s="172"/>
      <c r="P156" s="172"/>
      <c r="Q156" s="172"/>
      <c r="R156" s="172"/>
      <c r="T156" s="172"/>
      <c r="V156" s="413"/>
      <c r="X156" s="413"/>
      <c r="Y156" s="173"/>
    </row>
    <row r="157" spans="3:29" ht="27" customHeight="1">
      <c r="C157" s="171"/>
      <c r="D157" s="172"/>
      <c r="F157" s="172"/>
      <c r="H157" s="172"/>
      <c r="J157" s="172"/>
      <c r="L157" s="172"/>
      <c r="N157" s="172"/>
      <c r="O157" s="172"/>
      <c r="P157" s="172"/>
      <c r="Q157" s="172"/>
      <c r="R157" s="172"/>
      <c r="T157" s="172"/>
      <c r="V157" s="413"/>
      <c r="X157" s="413"/>
      <c r="Y157" s="173"/>
    </row>
    <row r="158" spans="3:29" ht="27" customHeight="1">
      <c r="C158" s="171"/>
      <c r="D158" s="172"/>
      <c r="F158" s="172"/>
      <c r="H158" s="172"/>
      <c r="J158" s="172"/>
      <c r="L158" s="172"/>
      <c r="N158" s="172"/>
      <c r="O158" s="172"/>
      <c r="P158" s="172"/>
      <c r="Q158" s="172"/>
      <c r="R158" s="172"/>
      <c r="T158" s="172"/>
      <c r="V158" s="172"/>
      <c r="X158" s="172"/>
      <c r="Y158" s="173"/>
    </row>
    <row r="159" spans="3:29" ht="5.25" customHeight="1">
      <c r="C159" s="174"/>
      <c r="D159" s="175"/>
      <c r="E159" s="243"/>
      <c r="F159" s="175"/>
      <c r="G159" s="243"/>
      <c r="H159" s="175"/>
      <c r="I159" s="243"/>
      <c r="J159" s="175"/>
      <c r="K159" s="243"/>
      <c r="L159" s="175"/>
      <c r="M159" s="243"/>
      <c r="N159" s="175"/>
      <c r="O159" s="175"/>
      <c r="P159" s="175"/>
      <c r="Q159" s="175"/>
      <c r="R159" s="175"/>
      <c r="S159" s="243"/>
      <c r="T159" s="175"/>
      <c r="U159" s="243"/>
      <c r="V159" s="175"/>
      <c r="W159" s="243"/>
      <c r="X159" s="175"/>
      <c r="Y159" s="176"/>
    </row>
    <row r="160" spans="3:29" ht="6" customHeight="1"/>
    <row r="161" spans="3:29" ht="21" customHeight="1">
      <c r="C161" s="1464" t="s">
        <v>36</v>
      </c>
      <c r="D161" s="1464"/>
      <c r="E161" s="1464"/>
      <c r="F161" s="1464"/>
      <c r="G161" s="1464"/>
      <c r="H161" s="1464"/>
      <c r="I161" s="1464"/>
      <c r="J161" s="1464"/>
      <c r="K161" s="1464"/>
      <c r="L161" s="1464"/>
      <c r="M161" s="1464"/>
      <c r="N161" s="1464"/>
      <c r="O161" s="1464"/>
      <c r="P161" s="1464"/>
      <c r="Q161" s="446"/>
      <c r="R161" s="638" t="s">
        <v>882</v>
      </c>
      <c r="S161" s="639"/>
      <c r="T161" s="566"/>
      <c r="U161" s="567"/>
      <c r="V161" s="638" t="s">
        <v>37</v>
      </c>
      <c r="W161" s="639"/>
      <c r="X161" s="566"/>
      <c r="Y161" s="446"/>
    </row>
    <row r="162" spans="3:29" ht="6" customHeight="1">
      <c r="C162" s="571"/>
      <c r="D162" s="572"/>
      <c r="E162" s="573"/>
      <c r="F162" s="572"/>
      <c r="G162" s="573"/>
      <c r="H162" s="572"/>
      <c r="I162" s="573"/>
      <c r="J162" s="572"/>
      <c r="K162" s="573"/>
      <c r="L162" s="572"/>
      <c r="M162" s="573"/>
      <c r="N162" s="572"/>
      <c r="O162" s="572"/>
      <c r="P162" s="572"/>
      <c r="Q162" s="414"/>
      <c r="R162" s="414"/>
      <c r="T162" s="414"/>
      <c r="V162" s="503"/>
      <c r="X162" s="503"/>
      <c r="Y162" s="503"/>
      <c r="AA162" s="142"/>
      <c r="AB162" s="143"/>
      <c r="AC162" s="172"/>
    </row>
    <row r="163" spans="3:29" ht="20.100000000000001" customHeight="1">
      <c r="C163" s="1464" t="s">
        <v>715</v>
      </c>
      <c r="D163" s="1464"/>
      <c r="E163" s="1464"/>
      <c r="F163" s="1464"/>
      <c r="G163" s="1464"/>
      <c r="H163" s="1464"/>
      <c r="I163" s="1464"/>
      <c r="J163" s="1464"/>
      <c r="K163" s="1464"/>
      <c r="L163" s="1464"/>
      <c r="M163" s="1464"/>
      <c r="N163" s="1464"/>
      <c r="O163" s="1464"/>
      <c r="P163" s="1464"/>
      <c r="Q163" s="446"/>
      <c r="R163" s="1499"/>
      <c r="S163" s="1499"/>
      <c r="T163" s="1499"/>
      <c r="U163" s="1499"/>
      <c r="V163" s="1499"/>
      <c r="W163" s="1499"/>
      <c r="X163" s="1499"/>
    </row>
    <row r="164" spans="3:29" ht="6" customHeight="1">
      <c r="C164" s="571"/>
      <c r="D164" s="572"/>
      <c r="E164" s="573"/>
      <c r="F164" s="572"/>
      <c r="G164" s="573"/>
      <c r="H164" s="572"/>
      <c r="I164" s="573"/>
      <c r="J164" s="572"/>
      <c r="K164" s="573"/>
      <c r="L164" s="572"/>
      <c r="M164" s="573"/>
      <c r="N164" s="572"/>
      <c r="O164" s="572"/>
      <c r="P164" s="572"/>
      <c r="Q164" s="414"/>
      <c r="R164" s="414"/>
      <c r="T164" s="414"/>
      <c r="V164" s="503"/>
      <c r="X164" s="503"/>
      <c r="Y164" s="503"/>
      <c r="AA164" s="142"/>
      <c r="AB164" s="143"/>
      <c r="AC164" s="172"/>
    </row>
    <row r="165" spans="3:29" ht="20.100000000000001" customHeight="1">
      <c r="C165" s="1464" t="s">
        <v>857</v>
      </c>
      <c r="D165" s="1464"/>
      <c r="E165" s="1464"/>
      <c r="F165" s="1464"/>
      <c r="G165" s="1464"/>
      <c r="H165" s="1464"/>
      <c r="I165" s="1464"/>
      <c r="J165" s="1464"/>
      <c r="K165" s="1464"/>
      <c r="L165" s="1464"/>
      <c r="M165" s="1464"/>
      <c r="N165" s="1464"/>
      <c r="O165" s="1464"/>
      <c r="P165" s="1464"/>
      <c r="Q165" s="446"/>
      <c r="R165" s="1500"/>
      <c r="S165" s="1500"/>
      <c r="T165" s="1500"/>
      <c r="U165" s="1500"/>
      <c r="V165" s="1500"/>
      <c r="W165" s="1500"/>
      <c r="X165" s="1500"/>
    </row>
    <row r="166" spans="3:29" ht="3.75" customHeight="1">
      <c r="C166" s="1"/>
      <c r="D166" s="1"/>
      <c r="F166" s="1"/>
      <c r="H166" s="1"/>
      <c r="J166" s="1"/>
      <c r="L166" s="1"/>
      <c r="N166" s="1"/>
      <c r="O166" s="1"/>
      <c r="P166" s="1"/>
      <c r="Q166" s="1"/>
      <c r="R166" s="1"/>
      <c r="T166" s="1"/>
      <c r="V166" s="1"/>
      <c r="X166" s="1"/>
      <c r="Y166" s="1"/>
    </row>
    <row r="167" spans="3:29" ht="3.75" customHeight="1">
      <c r="C167" s="1"/>
      <c r="D167" s="1"/>
      <c r="F167" s="1"/>
      <c r="H167" s="1"/>
      <c r="J167" s="1"/>
      <c r="L167" s="1"/>
      <c r="N167" s="1"/>
      <c r="O167" s="1"/>
      <c r="P167" s="1"/>
      <c r="Q167" s="1"/>
      <c r="R167" s="1"/>
      <c r="T167" s="1"/>
      <c r="V167" s="1"/>
      <c r="X167" s="1"/>
      <c r="Y167" s="1"/>
    </row>
    <row r="168" spans="3:29" s="452" customFormat="1" ht="32.25" customHeight="1">
      <c r="C168" s="1504" t="s">
        <v>872</v>
      </c>
      <c r="D168" s="1505"/>
      <c r="E168" s="1505"/>
      <c r="F168" s="1505"/>
      <c r="G168" s="1505"/>
      <c r="H168" s="1505"/>
      <c r="I168" s="1505"/>
      <c r="J168" s="1505"/>
      <c r="K168" s="1505"/>
      <c r="L168" s="1505"/>
      <c r="M168" s="1505"/>
      <c r="N168" s="1505"/>
      <c r="O168" s="1505"/>
      <c r="P168" s="1505"/>
      <c r="Q168" s="1505"/>
      <c r="R168" s="1505"/>
      <c r="S168" s="1505"/>
      <c r="T168" s="1505"/>
      <c r="U168" s="1505"/>
      <c r="V168" s="1505"/>
      <c r="W168" s="1505"/>
      <c r="X168" s="1505"/>
      <c r="Y168" s="1506"/>
    </row>
    <row r="169" spans="3:29" ht="6.95" customHeight="1">
      <c r="C169" s="237"/>
      <c r="D169" s="237"/>
      <c r="F169" s="237"/>
      <c r="H169" s="237"/>
      <c r="J169" s="237"/>
      <c r="L169" s="237"/>
      <c r="N169" s="237"/>
      <c r="O169" s="237"/>
      <c r="P169" s="237"/>
      <c r="Q169" s="237"/>
      <c r="R169" s="237"/>
      <c r="T169" s="237"/>
      <c r="V169" s="237"/>
      <c r="X169" s="237"/>
      <c r="Y169" s="237"/>
    </row>
    <row r="170" spans="3:29" s="452" customFormat="1" ht="20.100000000000001" customHeight="1">
      <c r="C170" s="1507" t="s">
        <v>38</v>
      </c>
      <c r="D170" s="1508"/>
      <c r="E170" s="1508"/>
      <c r="F170" s="1508"/>
      <c r="G170" s="1508"/>
      <c r="H170" s="1508"/>
      <c r="I170" s="1508"/>
      <c r="J170" s="1508"/>
      <c r="K170" s="1508"/>
      <c r="L170" s="1508"/>
      <c r="M170" s="1508"/>
      <c r="N170" s="1508"/>
      <c r="O170" s="1508"/>
      <c r="P170" s="1508"/>
      <c r="Q170" s="1508"/>
      <c r="R170" s="1508"/>
      <c r="S170" s="1508"/>
      <c r="T170" s="1508"/>
      <c r="U170" s="1508"/>
      <c r="V170" s="1508"/>
      <c r="W170" s="1508"/>
      <c r="X170" s="1508"/>
      <c r="Y170" s="1509"/>
    </row>
    <row r="171" spans="3:29" ht="9.75" customHeight="1">
      <c r="C171" s="144"/>
      <c r="D171" s="144"/>
      <c r="F171" s="144"/>
      <c r="H171" s="144"/>
      <c r="J171" s="144"/>
      <c r="L171" s="144"/>
      <c r="N171" s="144"/>
      <c r="O171" s="144"/>
      <c r="P171" s="144"/>
      <c r="Q171" s="144"/>
      <c r="R171" s="144"/>
      <c r="T171" s="144"/>
      <c r="V171" s="144"/>
      <c r="X171" s="144"/>
      <c r="Y171" s="144"/>
    </row>
    <row r="172" spans="3:29" s="59" customFormat="1" ht="15" customHeight="1">
      <c r="C172" s="1510" t="s">
        <v>566</v>
      </c>
      <c r="D172" s="1511"/>
      <c r="E172" s="1512"/>
      <c r="F172" s="1513" t="s">
        <v>858</v>
      </c>
      <c r="G172" s="1514"/>
      <c r="H172" s="668" t="s">
        <v>568</v>
      </c>
      <c r="I172" s="1515" t="s">
        <v>849</v>
      </c>
      <c r="J172" s="1516"/>
      <c r="K172" s="1516"/>
      <c r="L172" s="1517"/>
      <c r="M172"/>
      <c r="N172" s="1518" t="s">
        <v>850</v>
      </c>
      <c r="O172" s="1518"/>
      <c r="P172" s="1518"/>
      <c r="Q172" s="1519" t="s">
        <v>858</v>
      </c>
      <c r="R172" s="1519"/>
      <c r="S172" s="1520" t="s">
        <v>568</v>
      </c>
      <c r="T172" s="1520"/>
      <c r="U172" s="1519" t="s">
        <v>849</v>
      </c>
      <c r="V172" s="1519"/>
      <c r="W172" s="1519"/>
      <c r="X172" s="1519"/>
      <c r="Y172" s="1519"/>
    </row>
    <row r="173" spans="3:29">
      <c r="C173" s="1521" t="s">
        <v>39</v>
      </c>
      <c r="D173" s="1522"/>
      <c r="E173" s="1522"/>
      <c r="F173" s="682" t="s">
        <v>2407</v>
      </c>
      <c r="G173" s="683"/>
      <c r="H173" s="681"/>
      <c r="I173" s="1524"/>
      <c r="J173" s="1525"/>
      <c r="K173" s="1525"/>
      <c r="L173" s="1473"/>
      <c r="N173" s="1530" t="s">
        <v>76</v>
      </c>
      <c r="O173" s="1530"/>
      <c r="P173" s="1530"/>
      <c r="Q173" s="1526" t="s">
        <v>2420</v>
      </c>
      <c r="R173" s="1527"/>
      <c r="S173" s="1531"/>
      <c r="T173" s="1531"/>
      <c r="U173" s="1254"/>
      <c r="V173" s="1254"/>
      <c r="W173" s="1254"/>
      <c r="X173" s="1254"/>
      <c r="Y173" s="1254"/>
    </row>
    <row r="174" spans="3:29">
      <c r="C174" s="1521" t="s">
        <v>40</v>
      </c>
      <c r="D174" s="1522"/>
      <c r="E174" s="1523"/>
      <c r="F174" s="682" t="s">
        <v>2408</v>
      </c>
      <c r="G174" s="683"/>
      <c r="H174" s="681"/>
      <c r="I174" s="1524"/>
      <c r="J174" s="1525"/>
      <c r="K174" s="1525"/>
      <c r="L174" s="1473"/>
      <c r="N174" s="1459" t="s">
        <v>77</v>
      </c>
      <c r="O174" s="1459"/>
      <c r="P174" s="1459"/>
      <c r="Q174" s="1526" t="s">
        <v>2430</v>
      </c>
      <c r="R174" s="1527"/>
      <c r="S174" s="1528"/>
      <c r="T174" s="1528"/>
      <c r="U174" s="1529"/>
      <c r="V174" s="1529"/>
      <c r="W174" s="1529"/>
      <c r="X174" s="1529"/>
      <c r="Y174" s="1529"/>
    </row>
    <row r="175" spans="3:29">
      <c r="C175" s="1521" t="s">
        <v>41</v>
      </c>
      <c r="D175" s="1522"/>
      <c r="E175" s="1523"/>
      <c r="F175" s="682" t="s">
        <v>2409</v>
      </c>
      <c r="G175" s="683"/>
      <c r="H175" s="681"/>
      <c r="I175" s="1524"/>
      <c r="J175" s="1525"/>
      <c r="K175" s="1525"/>
      <c r="L175" s="1473"/>
      <c r="N175" s="1459" t="s">
        <v>77</v>
      </c>
      <c r="O175" s="1459"/>
      <c r="P175" s="1459"/>
      <c r="Q175" s="1526" t="s">
        <v>2431</v>
      </c>
      <c r="R175" s="1527"/>
      <c r="S175" s="1528"/>
      <c r="T175" s="1528"/>
      <c r="U175" s="1529"/>
      <c r="V175" s="1529"/>
      <c r="W175" s="1529"/>
      <c r="X175" s="1529"/>
      <c r="Y175" s="1529"/>
    </row>
    <row r="176" spans="3:29">
      <c r="C176" s="1521" t="s">
        <v>42</v>
      </c>
      <c r="D176" s="1522"/>
      <c r="E176" s="1523"/>
      <c r="F176" s="682" t="s">
        <v>2410</v>
      </c>
      <c r="G176" s="683"/>
      <c r="H176" s="681"/>
      <c r="I176" s="1524"/>
      <c r="J176" s="1525"/>
      <c r="K176" s="1525"/>
      <c r="L176" s="1473"/>
      <c r="N176" s="1459" t="s">
        <v>78</v>
      </c>
      <c r="O176" s="1459"/>
      <c r="P176" s="1459"/>
      <c r="Q176" s="1526" t="s">
        <v>2407</v>
      </c>
      <c r="R176" s="1527"/>
      <c r="S176" s="1528"/>
      <c r="T176" s="1528"/>
      <c r="U176" s="1529"/>
      <c r="V176" s="1529"/>
      <c r="W176" s="1529"/>
      <c r="X176" s="1529"/>
      <c r="Y176" s="1529"/>
    </row>
    <row r="177" spans="3:25">
      <c r="C177" s="1521" t="s">
        <v>43</v>
      </c>
      <c r="D177" s="1522"/>
      <c r="E177" s="1523"/>
      <c r="F177" s="682" t="s">
        <v>2411</v>
      </c>
      <c r="G177" s="683"/>
      <c r="H177" s="681"/>
      <c r="I177" s="1524"/>
      <c r="J177" s="1525"/>
      <c r="K177" s="1525"/>
      <c r="L177" s="1473"/>
      <c r="N177" s="1459" t="s">
        <v>79</v>
      </c>
      <c r="O177" s="1459"/>
      <c r="P177" s="1459"/>
      <c r="Q177" s="1526" t="s">
        <v>2411</v>
      </c>
      <c r="R177" s="1527"/>
      <c r="S177" s="1528"/>
      <c r="T177" s="1528"/>
      <c r="U177" s="1529"/>
      <c r="V177" s="1529"/>
      <c r="W177" s="1529"/>
      <c r="X177" s="1529"/>
      <c r="Y177" s="1529"/>
    </row>
    <row r="178" spans="3:25">
      <c r="C178" s="1521" t="s">
        <v>44</v>
      </c>
      <c r="D178" s="1522"/>
      <c r="E178" s="1523"/>
      <c r="F178" s="682" t="s">
        <v>2412</v>
      </c>
      <c r="G178" s="683"/>
      <c r="H178" s="681"/>
      <c r="I178" s="1524"/>
      <c r="J178" s="1525"/>
      <c r="K178" s="1525"/>
      <c r="L178" s="1473"/>
      <c r="N178" s="1459" t="s">
        <v>80</v>
      </c>
      <c r="O178" s="1459"/>
      <c r="P178" s="1459"/>
      <c r="Q178" s="1526" t="s">
        <v>2432</v>
      </c>
      <c r="R178" s="1527"/>
      <c r="S178" s="1528"/>
      <c r="T178" s="1528"/>
      <c r="U178" s="1529"/>
      <c r="V178" s="1529"/>
      <c r="W178" s="1529"/>
      <c r="X178" s="1529"/>
      <c r="Y178" s="1529"/>
    </row>
    <row r="179" spans="3:25">
      <c r="C179" s="1521" t="s">
        <v>45</v>
      </c>
      <c r="D179" s="1522"/>
      <c r="E179" s="1523"/>
      <c r="F179" s="682" t="s">
        <v>2411</v>
      </c>
      <c r="G179" s="683"/>
      <c r="H179" s="681"/>
      <c r="I179" s="1524"/>
      <c r="J179" s="1525"/>
      <c r="K179" s="1525"/>
      <c r="L179" s="1473"/>
      <c r="N179" s="1459" t="s">
        <v>81</v>
      </c>
      <c r="O179" s="1459"/>
      <c r="P179" s="1459"/>
      <c r="Q179" s="1526" t="s">
        <v>2415</v>
      </c>
      <c r="R179" s="1527"/>
      <c r="S179" s="1528"/>
      <c r="T179" s="1528"/>
      <c r="U179" s="1529"/>
      <c r="V179" s="1529"/>
      <c r="W179" s="1529"/>
      <c r="X179" s="1529"/>
      <c r="Y179" s="1529"/>
    </row>
    <row r="180" spans="3:25">
      <c r="C180" s="1521" t="s">
        <v>47</v>
      </c>
      <c r="D180" s="1522"/>
      <c r="E180" s="1523"/>
      <c r="F180" s="682" t="s">
        <v>2413</v>
      </c>
      <c r="G180" s="683"/>
      <c r="H180" s="681"/>
      <c r="I180" s="1524"/>
      <c r="J180" s="1525"/>
      <c r="K180" s="1525"/>
      <c r="L180" s="1473"/>
      <c r="N180" s="1459" t="s">
        <v>82</v>
      </c>
      <c r="O180" s="1459"/>
      <c r="P180" s="1459"/>
      <c r="Q180" s="1526" t="s">
        <v>2416</v>
      </c>
      <c r="R180" s="1527"/>
      <c r="S180" s="1528"/>
      <c r="T180" s="1528"/>
      <c r="U180" s="1529"/>
      <c r="V180" s="1529"/>
      <c r="W180" s="1529"/>
      <c r="X180" s="1529"/>
      <c r="Y180" s="1529"/>
    </row>
    <row r="181" spans="3:25">
      <c r="C181" s="1521" t="s">
        <v>48</v>
      </c>
      <c r="D181" s="1522"/>
      <c r="E181" s="1523"/>
      <c r="F181" s="682" t="s">
        <v>2414</v>
      </c>
      <c r="G181" s="683"/>
      <c r="H181" s="681"/>
      <c r="I181" s="1524"/>
      <c r="J181" s="1525"/>
      <c r="K181" s="1525"/>
      <c r="L181" s="1473"/>
      <c r="N181" s="1459" t="s">
        <v>83</v>
      </c>
      <c r="O181" s="1459"/>
      <c r="P181" s="1459"/>
      <c r="Q181" s="1526" t="s">
        <v>2407</v>
      </c>
      <c r="R181" s="1527"/>
      <c r="S181" s="1528"/>
      <c r="T181" s="1528"/>
      <c r="U181" s="1529"/>
      <c r="V181" s="1529"/>
      <c r="W181" s="1529"/>
      <c r="X181" s="1529"/>
      <c r="Y181" s="1529"/>
    </row>
    <row r="182" spans="3:25" s="59" customFormat="1">
      <c r="C182" s="1521" t="s">
        <v>49</v>
      </c>
      <c r="D182" s="1522"/>
      <c r="E182" s="1523"/>
      <c r="F182" s="682" t="s">
        <v>2415</v>
      </c>
      <c r="G182" s="683"/>
      <c r="H182" s="681"/>
      <c r="I182" s="1524"/>
      <c r="J182" s="1525"/>
      <c r="K182" s="1525"/>
      <c r="L182" s="1473"/>
      <c r="M182"/>
      <c r="N182" s="1459" t="s">
        <v>84</v>
      </c>
      <c r="O182" s="1459"/>
      <c r="P182" s="1459"/>
      <c r="Q182" s="1526" t="s">
        <v>2433</v>
      </c>
      <c r="R182" s="1527"/>
      <c r="S182" s="1528"/>
      <c r="T182" s="1528"/>
      <c r="U182" s="1529"/>
      <c r="V182" s="1529"/>
      <c r="W182" s="1529"/>
      <c r="X182" s="1529"/>
      <c r="Y182" s="1529"/>
    </row>
    <row r="183" spans="3:25">
      <c r="C183" s="1521" t="s">
        <v>50</v>
      </c>
      <c r="D183" s="1522"/>
      <c r="E183" s="1523"/>
      <c r="F183" s="682" t="s">
        <v>2412</v>
      </c>
      <c r="G183" s="683"/>
      <c r="H183" s="681"/>
      <c r="I183" s="1524"/>
      <c r="J183" s="1525"/>
      <c r="K183" s="1525"/>
      <c r="L183" s="1473"/>
      <c r="N183" s="1459" t="s">
        <v>85</v>
      </c>
      <c r="O183" s="1459"/>
      <c r="P183" s="1459"/>
      <c r="Q183" s="1526" t="s">
        <v>2407</v>
      </c>
      <c r="R183" s="1527"/>
      <c r="S183" s="1528"/>
      <c r="T183" s="1528"/>
      <c r="U183" s="1529"/>
      <c r="V183" s="1529"/>
      <c r="W183" s="1529"/>
      <c r="X183" s="1529"/>
      <c r="Y183" s="1529"/>
    </row>
    <row r="184" spans="3:25">
      <c r="C184" s="1521" t="s">
        <v>51</v>
      </c>
      <c r="D184" s="1522"/>
      <c r="E184" s="1523"/>
      <c r="F184" s="682" t="s">
        <v>2416</v>
      </c>
      <c r="G184" s="683"/>
      <c r="H184" s="681"/>
      <c r="I184" s="1524"/>
      <c r="J184" s="1525"/>
      <c r="K184" s="1525"/>
      <c r="L184" s="1473"/>
      <c r="N184" s="1459" t="s">
        <v>86</v>
      </c>
      <c r="O184" s="1459"/>
      <c r="P184" s="1459"/>
      <c r="Q184" s="1526" t="s">
        <v>2428</v>
      </c>
      <c r="R184" s="1527"/>
      <c r="S184" s="1528"/>
      <c r="T184" s="1528"/>
      <c r="U184" s="1529"/>
      <c r="V184" s="1529"/>
      <c r="W184" s="1529"/>
      <c r="X184" s="1529"/>
      <c r="Y184" s="1529"/>
    </row>
    <row r="185" spans="3:25">
      <c r="C185" s="1521" t="s">
        <v>52</v>
      </c>
      <c r="D185" s="1522"/>
      <c r="E185" s="1523"/>
      <c r="F185" s="682" t="s">
        <v>2417</v>
      </c>
      <c r="G185" s="683"/>
      <c r="H185" s="681"/>
      <c r="I185" s="1524"/>
      <c r="J185" s="1525"/>
      <c r="K185" s="1525"/>
      <c r="L185" s="1473"/>
      <c r="N185" s="1459" t="s">
        <v>87</v>
      </c>
      <c r="O185" s="1459"/>
      <c r="P185" s="1459"/>
      <c r="Q185" s="1526" t="s">
        <v>2411</v>
      </c>
      <c r="R185" s="1527"/>
      <c r="S185" s="1528"/>
      <c r="T185" s="1528"/>
      <c r="U185" s="1529"/>
      <c r="V185" s="1529"/>
      <c r="W185" s="1529"/>
      <c r="X185" s="1529"/>
      <c r="Y185" s="1529"/>
    </row>
    <row r="186" spans="3:25">
      <c r="C186" s="1521" t="s">
        <v>53</v>
      </c>
      <c r="D186" s="1522"/>
      <c r="E186" s="1523"/>
      <c r="F186" s="682" t="s">
        <v>2410</v>
      </c>
      <c r="G186" s="683"/>
      <c r="H186" s="681"/>
      <c r="I186" s="1524"/>
      <c r="J186" s="1525"/>
      <c r="K186" s="1525"/>
      <c r="L186" s="1473"/>
      <c r="N186" s="1459" t="s">
        <v>88</v>
      </c>
      <c r="O186" s="1459"/>
      <c r="P186" s="1459"/>
      <c r="Q186" s="1526" t="s">
        <v>2416</v>
      </c>
      <c r="R186" s="1527"/>
      <c r="S186" s="1528"/>
      <c r="T186" s="1528"/>
      <c r="U186" s="1529"/>
      <c r="V186" s="1529"/>
      <c r="W186" s="1529"/>
      <c r="X186" s="1529"/>
      <c r="Y186" s="1529"/>
    </row>
    <row r="187" spans="3:25">
      <c r="C187" s="1521" t="s">
        <v>54</v>
      </c>
      <c r="D187" s="1522"/>
      <c r="E187" s="1523"/>
      <c r="F187" s="682" t="s">
        <v>2418</v>
      </c>
      <c r="G187" s="683"/>
      <c r="H187" s="681"/>
      <c r="I187" s="1524"/>
      <c r="J187" s="1525"/>
      <c r="K187" s="1525"/>
      <c r="L187" s="1473"/>
      <c r="N187" s="1459" t="s">
        <v>89</v>
      </c>
      <c r="O187" s="1459"/>
      <c r="P187" s="1459"/>
      <c r="Q187" s="1526" t="s">
        <v>2416</v>
      </c>
      <c r="R187" s="1527"/>
      <c r="S187" s="1528"/>
      <c r="T187" s="1528"/>
      <c r="U187" s="1529"/>
      <c r="V187" s="1529"/>
      <c r="W187" s="1529"/>
      <c r="X187" s="1529"/>
      <c r="Y187" s="1529"/>
    </row>
    <row r="188" spans="3:25">
      <c r="C188" s="1521" t="s">
        <v>55</v>
      </c>
      <c r="D188" s="1522"/>
      <c r="E188" s="1523"/>
      <c r="F188" s="682" t="s">
        <v>2415</v>
      </c>
      <c r="G188" s="683"/>
      <c r="H188" s="681"/>
      <c r="I188" s="1524"/>
      <c r="J188" s="1525"/>
      <c r="K188" s="1525"/>
      <c r="L188" s="1473"/>
      <c r="N188" s="1459" t="s">
        <v>90</v>
      </c>
      <c r="O188" s="1459"/>
      <c r="P188" s="1459"/>
      <c r="Q188" s="1526" t="s">
        <v>2434</v>
      </c>
      <c r="R188" s="1527"/>
      <c r="S188" s="1528"/>
      <c r="T188" s="1528"/>
      <c r="U188" s="1529"/>
      <c r="V188" s="1529"/>
      <c r="W188" s="1529"/>
      <c r="X188" s="1529"/>
      <c r="Y188" s="1529"/>
    </row>
    <row r="189" spans="3:25">
      <c r="C189" s="1521" t="s">
        <v>56</v>
      </c>
      <c r="D189" s="1522"/>
      <c r="E189" s="1523"/>
      <c r="F189" s="682" t="s">
        <v>2411</v>
      </c>
      <c r="G189" s="683"/>
      <c r="H189" s="681"/>
      <c r="I189" s="1524"/>
      <c r="J189" s="1525"/>
      <c r="K189" s="1525"/>
      <c r="L189" s="1473"/>
      <c r="N189" s="1459" t="s">
        <v>91</v>
      </c>
      <c r="O189" s="1459"/>
      <c r="P189" s="1459"/>
      <c r="Q189" s="1526" t="s">
        <v>2421</v>
      </c>
      <c r="R189" s="1527"/>
      <c r="S189" s="1528"/>
      <c r="T189" s="1528"/>
      <c r="U189" s="1529"/>
      <c r="V189" s="1529"/>
      <c r="W189" s="1529"/>
      <c r="X189" s="1529"/>
      <c r="Y189" s="1529"/>
    </row>
    <row r="190" spans="3:25">
      <c r="C190" s="1521" t="s">
        <v>57</v>
      </c>
      <c r="D190" s="1522"/>
      <c r="E190" s="1523"/>
      <c r="F190" s="682" t="s">
        <v>2419</v>
      </c>
      <c r="G190" s="683"/>
      <c r="H190" s="681"/>
      <c r="I190" s="1524"/>
      <c r="J190" s="1525"/>
      <c r="K190" s="1525"/>
      <c r="L190" s="1473"/>
      <c r="N190" s="1459" t="s">
        <v>92</v>
      </c>
      <c r="O190" s="1459"/>
      <c r="P190" s="1459"/>
      <c r="Q190" s="1526" t="s">
        <v>2435</v>
      </c>
      <c r="R190" s="1527"/>
      <c r="S190" s="1528"/>
      <c r="T190" s="1528"/>
      <c r="U190" s="1529"/>
      <c r="V190" s="1529"/>
      <c r="W190" s="1529"/>
      <c r="X190" s="1529"/>
      <c r="Y190" s="1529"/>
    </row>
    <row r="191" spans="3:25">
      <c r="C191" s="1521" t="s">
        <v>58</v>
      </c>
      <c r="D191" s="1522"/>
      <c r="E191" s="1523"/>
      <c r="F191" s="682" t="s">
        <v>2420</v>
      </c>
      <c r="G191" s="683"/>
      <c r="H191" s="681"/>
      <c r="I191" s="1524"/>
      <c r="J191" s="1525"/>
      <c r="K191" s="1525"/>
      <c r="L191" s="1473"/>
      <c r="N191" s="1459" t="s">
        <v>93</v>
      </c>
      <c r="O191" s="1459"/>
      <c r="P191" s="1459"/>
      <c r="Q191" s="1526" t="s">
        <v>2436</v>
      </c>
      <c r="R191" s="1527"/>
      <c r="S191" s="1528"/>
      <c r="T191" s="1528"/>
      <c r="U191" s="1529"/>
      <c r="V191" s="1529"/>
      <c r="W191" s="1529"/>
      <c r="X191" s="1529"/>
      <c r="Y191" s="1529"/>
    </row>
    <row r="192" spans="3:25" s="59" customFormat="1">
      <c r="C192" s="1521" t="s">
        <v>59</v>
      </c>
      <c r="D192" s="1522"/>
      <c r="E192" s="1523"/>
      <c r="F192" s="682" t="s">
        <v>2421</v>
      </c>
      <c r="G192" s="683"/>
      <c r="H192" s="681"/>
      <c r="I192" s="1524"/>
      <c r="J192" s="1525"/>
      <c r="K192" s="1525"/>
      <c r="L192" s="1473"/>
      <c r="M192"/>
      <c r="N192" s="1459" t="s">
        <v>94</v>
      </c>
      <c r="O192" s="1459"/>
      <c r="P192" s="1459"/>
      <c r="Q192" s="1526" t="s">
        <v>2426</v>
      </c>
      <c r="R192" s="1527"/>
      <c r="S192" s="1528"/>
      <c r="T192" s="1528"/>
      <c r="U192" s="1529"/>
      <c r="V192" s="1529"/>
      <c r="W192" s="1529"/>
      <c r="X192" s="1529"/>
      <c r="Y192" s="1529"/>
    </row>
    <row r="193" spans="3:26">
      <c r="C193" s="1521" t="s">
        <v>60</v>
      </c>
      <c r="D193" s="1522"/>
      <c r="E193" s="1523"/>
      <c r="F193" s="682" t="s">
        <v>2411</v>
      </c>
      <c r="G193" s="683"/>
      <c r="H193" s="681"/>
      <c r="I193" s="1524"/>
      <c r="J193" s="1525"/>
      <c r="K193" s="1525"/>
      <c r="L193" s="1473"/>
      <c r="N193" s="1459" t="s">
        <v>95</v>
      </c>
      <c r="O193" s="1459"/>
      <c r="P193" s="1459"/>
      <c r="Q193" s="1526" t="s">
        <v>2437</v>
      </c>
      <c r="R193" s="1527"/>
      <c r="S193" s="1528"/>
      <c r="T193" s="1528"/>
      <c r="U193" s="1529"/>
      <c r="V193" s="1529"/>
      <c r="W193" s="1529"/>
      <c r="X193" s="1529"/>
      <c r="Y193" s="1529"/>
    </row>
    <row r="194" spans="3:26">
      <c r="C194" s="1521" t="s">
        <v>61</v>
      </c>
      <c r="D194" s="1522"/>
      <c r="E194" s="1523"/>
      <c r="F194" s="682" t="s">
        <v>2413</v>
      </c>
      <c r="G194" s="683"/>
      <c r="H194" s="681"/>
      <c r="I194" s="1524"/>
      <c r="J194" s="1525"/>
      <c r="K194" s="1525"/>
      <c r="L194" s="1473"/>
      <c r="N194" s="1459" t="s">
        <v>96</v>
      </c>
      <c r="O194" s="1459"/>
      <c r="P194" s="1459"/>
      <c r="Q194" s="1526" t="s">
        <v>2438</v>
      </c>
      <c r="R194" s="1527"/>
      <c r="S194" s="1528"/>
      <c r="T194" s="1528"/>
      <c r="U194" s="1529"/>
      <c r="V194" s="1529"/>
      <c r="W194" s="1529"/>
      <c r="X194" s="1529"/>
      <c r="Y194" s="1529"/>
    </row>
    <row r="195" spans="3:26">
      <c r="C195" s="1521" t="s">
        <v>62</v>
      </c>
      <c r="D195" s="1522"/>
      <c r="E195" s="1523"/>
      <c r="F195" s="682" t="s">
        <v>2422</v>
      </c>
      <c r="G195" s="683"/>
      <c r="H195" s="681"/>
      <c r="I195" s="1524"/>
      <c r="J195" s="1525"/>
      <c r="K195" s="1525"/>
      <c r="L195" s="1473"/>
      <c r="N195" s="1459" t="s">
        <v>97</v>
      </c>
      <c r="O195" s="1459"/>
      <c r="P195" s="1459"/>
      <c r="Q195" s="1526" t="s">
        <v>2439</v>
      </c>
      <c r="R195" s="1527"/>
      <c r="S195" s="1528"/>
      <c r="T195" s="1528"/>
      <c r="U195" s="1529"/>
      <c r="V195" s="1529"/>
      <c r="W195" s="1529"/>
      <c r="X195" s="1529"/>
      <c r="Y195" s="1529"/>
    </row>
    <row r="196" spans="3:26">
      <c r="C196" s="1521" t="s">
        <v>63</v>
      </c>
      <c r="D196" s="1522"/>
      <c r="E196" s="1523"/>
      <c r="F196" s="682" t="s">
        <v>2407</v>
      </c>
      <c r="G196" s="683"/>
      <c r="H196" s="681"/>
      <c r="I196" s="1524"/>
      <c r="J196" s="1525"/>
      <c r="K196" s="1525"/>
      <c r="L196" s="1473"/>
      <c r="N196" s="1459" t="s">
        <v>98</v>
      </c>
      <c r="O196" s="1459"/>
      <c r="P196" s="1459"/>
      <c r="Q196" s="1526" t="s">
        <v>2440</v>
      </c>
      <c r="R196" s="1527"/>
      <c r="S196" s="1528"/>
      <c r="T196" s="1528"/>
      <c r="U196" s="1529"/>
      <c r="V196" s="1529"/>
      <c r="W196" s="1529"/>
      <c r="X196" s="1529"/>
      <c r="Y196" s="1529"/>
    </row>
    <row r="197" spans="3:26">
      <c r="C197" s="1521" t="s">
        <v>64</v>
      </c>
      <c r="D197" s="1522"/>
      <c r="E197" s="1523"/>
      <c r="F197" s="682" t="s">
        <v>2423</v>
      </c>
      <c r="G197" s="683"/>
      <c r="H197" s="681"/>
      <c r="I197" s="1524"/>
      <c r="J197" s="1525"/>
      <c r="K197" s="1525"/>
      <c r="L197" s="1473"/>
      <c r="N197" s="1459" t="s">
        <v>99</v>
      </c>
      <c r="O197" s="1459"/>
      <c r="P197" s="1459"/>
      <c r="Q197" s="1526" t="s">
        <v>2441</v>
      </c>
      <c r="R197" s="1527"/>
      <c r="S197" s="1528"/>
      <c r="T197" s="1528"/>
      <c r="U197" s="1529"/>
      <c r="V197" s="1529"/>
      <c r="W197" s="1529"/>
      <c r="X197" s="1529"/>
      <c r="Y197" s="1529"/>
    </row>
    <row r="198" spans="3:26">
      <c r="C198" s="1521" t="s">
        <v>65</v>
      </c>
      <c r="D198" s="1522"/>
      <c r="E198" s="1523"/>
      <c r="F198" s="682" t="s">
        <v>2424</v>
      </c>
      <c r="G198" s="683"/>
      <c r="H198" s="681"/>
      <c r="I198" s="1524"/>
      <c r="J198" s="1525"/>
      <c r="K198" s="1525"/>
      <c r="L198" s="1473"/>
      <c r="N198" s="1459" t="s">
        <v>100</v>
      </c>
      <c r="O198" s="1459"/>
      <c r="P198" s="1459"/>
      <c r="Q198" s="1526" t="s">
        <v>2420</v>
      </c>
      <c r="R198" s="1527"/>
      <c r="S198" s="1528"/>
      <c r="T198" s="1528"/>
      <c r="U198" s="1529"/>
      <c r="V198" s="1529"/>
      <c r="W198" s="1529"/>
      <c r="X198" s="1529"/>
      <c r="Y198" s="1529"/>
    </row>
    <row r="199" spans="3:26">
      <c r="C199" s="1521" t="s">
        <v>66</v>
      </c>
      <c r="D199" s="1522"/>
      <c r="E199" s="1523"/>
      <c r="F199" s="682" t="s">
        <v>2425</v>
      </c>
      <c r="G199" s="683"/>
      <c r="H199" s="681"/>
      <c r="I199" s="1524"/>
      <c r="J199" s="1525"/>
      <c r="K199" s="1525"/>
      <c r="L199" s="1473"/>
      <c r="N199" s="1459" t="s">
        <v>101</v>
      </c>
      <c r="O199" s="1459"/>
      <c r="P199" s="1459"/>
      <c r="Q199" s="1526" t="s">
        <v>2422</v>
      </c>
      <c r="R199" s="1527"/>
      <c r="S199" s="1528"/>
      <c r="T199" s="1528"/>
      <c r="U199" s="1529"/>
      <c r="V199" s="1529"/>
      <c r="W199" s="1529"/>
      <c r="X199" s="1529"/>
      <c r="Y199" s="1529"/>
    </row>
    <row r="200" spans="3:26">
      <c r="C200" s="1532" t="s">
        <v>67</v>
      </c>
      <c r="D200" s="1533"/>
      <c r="E200" s="1534"/>
      <c r="F200" s="682" t="s">
        <v>2426</v>
      </c>
      <c r="G200" s="683"/>
      <c r="H200" s="681"/>
      <c r="I200" s="1524"/>
      <c r="J200" s="1525"/>
      <c r="K200" s="1525"/>
      <c r="L200" s="1473"/>
      <c r="N200" s="1459" t="s">
        <v>102</v>
      </c>
      <c r="O200" s="1459"/>
      <c r="P200" s="1459"/>
      <c r="Q200" s="1526" t="s">
        <v>2433</v>
      </c>
      <c r="R200" s="1527"/>
      <c r="S200" s="1528"/>
      <c r="T200" s="1528"/>
      <c r="U200" s="1529"/>
      <c r="V200" s="1529"/>
      <c r="W200" s="1529"/>
      <c r="X200" s="1529"/>
      <c r="Y200" s="1529"/>
    </row>
    <row r="201" spans="3:26">
      <c r="C201" s="1532" t="s">
        <v>68</v>
      </c>
      <c r="D201" s="1533"/>
      <c r="E201" s="1534"/>
      <c r="F201" s="682" t="s">
        <v>2419</v>
      </c>
      <c r="G201" s="683"/>
      <c r="H201" s="681"/>
      <c r="I201" s="1524"/>
      <c r="J201" s="1525"/>
      <c r="K201" s="1525"/>
      <c r="L201" s="1473"/>
      <c r="N201" s="1459" t="s">
        <v>103</v>
      </c>
      <c r="O201" s="1459"/>
      <c r="P201" s="1459"/>
      <c r="Q201" s="1526" t="s">
        <v>2419</v>
      </c>
      <c r="R201" s="1527"/>
      <c r="S201" s="1528"/>
      <c r="T201" s="1528"/>
      <c r="U201" s="1529"/>
      <c r="V201" s="1529"/>
      <c r="W201" s="1529"/>
      <c r="X201" s="1529"/>
      <c r="Y201" s="1529"/>
    </row>
    <row r="202" spans="3:26" s="59" customFormat="1">
      <c r="C202" s="1532" t="s">
        <v>69</v>
      </c>
      <c r="D202" s="1533"/>
      <c r="E202" s="1534"/>
      <c r="F202" s="682" t="s">
        <v>2427</v>
      </c>
      <c r="G202" s="683"/>
      <c r="H202" s="681"/>
      <c r="I202" s="1524"/>
      <c r="J202" s="1525"/>
      <c r="K202" s="1525"/>
      <c r="L202" s="1473"/>
      <c r="M202"/>
      <c r="N202" s="1459" t="s">
        <v>104</v>
      </c>
      <c r="O202" s="1459"/>
      <c r="P202" s="1459"/>
      <c r="Q202" s="1526" t="s">
        <v>2428</v>
      </c>
      <c r="R202" s="1527"/>
      <c r="S202" s="1528"/>
      <c r="T202" s="1528"/>
      <c r="U202" s="1529"/>
      <c r="V202" s="1529"/>
      <c r="W202" s="1529"/>
      <c r="X202" s="1529"/>
      <c r="Y202" s="1529"/>
    </row>
    <row r="203" spans="3:26">
      <c r="C203" s="1532" t="s">
        <v>70</v>
      </c>
      <c r="D203" s="1533"/>
      <c r="E203" s="1534"/>
      <c r="F203" s="682" t="s">
        <v>2413</v>
      </c>
      <c r="G203" s="683"/>
      <c r="H203" s="681"/>
      <c r="I203" s="1524"/>
      <c r="J203" s="1525"/>
      <c r="K203" s="1525"/>
      <c r="L203" s="1473"/>
      <c r="N203" s="1459" t="s">
        <v>105</v>
      </c>
      <c r="O203" s="1459"/>
      <c r="P203" s="1459"/>
      <c r="Q203" s="1526" t="s">
        <v>2420</v>
      </c>
      <c r="R203" s="1527"/>
      <c r="S203" s="1528"/>
      <c r="T203" s="1528"/>
      <c r="U203" s="1529"/>
      <c r="V203" s="1529"/>
      <c r="W203" s="1529"/>
      <c r="X203" s="1529"/>
      <c r="Y203" s="1529"/>
    </row>
    <row r="204" spans="3:26">
      <c r="C204" s="1532" t="s">
        <v>71</v>
      </c>
      <c r="D204" s="1533"/>
      <c r="E204" s="1534"/>
      <c r="F204" s="682" t="s">
        <v>2428</v>
      </c>
      <c r="G204" s="683"/>
      <c r="H204" s="681"/>
      <c r="I204" s="1524"/>
      <c r="J204" s="1525"/>
      <c r="K204" s="1525"/>
      <c r="L204" s="1473"/>
      <c r="N204" s="1459" t="s">
        <v>106</v>
      </c>
      <c r="O204" s="1459"/>
      <c r="P204" s="1459"/>
      <c r="Q204" s="1526" t="s">
        <v>2442</v>
      </c>
      <c r="R204" s="1527"/>
      <c r="S204" s="1528"/>
      <c r="T204" s="1528"/>
      <c r="U204" s="1529"/>
      <c r="V204" s="1529"/>
      <c r="W204" s="1529"/>
      <c r="X204" s="1529"/>
      <c r="Y204" s="1529"/>
    </row>
    <row r="205" spans="3:26">
      <c r="C205" s="1532" t="s">
        <v>72</v>
      </c>
      <c r="D205" s="1533"/>
      <c r="E205" s="1534"/>
      <c r="F205" s="682" t="s">
        <v>2419</v>
      </c>
      <c r="G205" s="683"/>
      <c r="H205" s="681"/>
      <c r="I205" s="1524"/>
      <c r="J205" s="1525"/>
      <c r="K205" s="1525"/>
      <c r="L205" s="1473"/>
      <c r="N205" s="1459" t="s">
        <v>107</v>
      </c>
      <c r="O205" s="1459"/>
      <c r="P205" s="1459"/>
      <c r="Q205" s="1526" t="s">
        <v>2443</v>
      </c>
      <c r="R205" s="1527"/>
      <c r="S205" s="1528"/>
      <c r="T205" s="1528"/>
      <c r="U205" s="1529"/>
      <c r="V205" s="1529"/>
      <c r="W205" s="1529"/>
      <c r="X205" s="1529"/>
      <c r="Y205" s="1529"/>
    </row>
    <row r="206" spans="3:26">
      <c r="C206" s="1532" t="s">
        <v>73</v>
      </c>
      <c r="D206" s="1533"/>
      <c r="E206" s="1534"/>
      <c r="F206" s="682" t="s">
        <v>2416</v>
      </c>
      <c r="G206" s="683"/>
      <c r="H206" s="681"/>
      <c r="I206" s="1524"/>
      <c r="J206" s="1525"/>
      <c r="K206" s="1525"/>
      <c r="L206" s="1473"/>
      <c r="N206" s="1263"/>
      <c r="O206" s="1263"/>
      <c r="P206" s="1263"/>
      <c r="Q206" s="1263"/>
      <c r="R206" s="1263"/>
      <c r="S206" s="1264"/>
      <c r="T206" s="1264"/>
      <c r="U206" s="1263"/>
      <c r="V206" s="1263"/>
      <c r="W206" s="1263"/>
      <c r="X206" s="1263"/>
      <c r="Y206" s="364"/>
      <c r="Z206" s="182"/>
    </row>
    <row r="207" spans="3:26">
      <c r="C207" s="1532" t="s">
        <v>74</v>
      </c>
      <c r="D207" s="1533"/>
      <c r="E207" s="1534"/>
      <c r="F207" s="682" t="s">
        <v>2422</v>
      </c>
      <c r="G207" s="683"/>
      <c r="H207" s="681"/>
      <c r="I207" s="1524"/>
      <c r="J207" s="1525"/>
      <c r="K207" s="1525"/>
      <c r="L207" s="1473"/>
      <c r="N207" s="1263"/>
      <c r="O207" s="1263"/>
      <c r="P207" s="1263"/>
      <c r="Q207" s="1263"/>
      <c r="R207" s="1263"/>
      <c r="S207" s="1264"/>
      <c r="T207" s="1264"/>
      <c r="U207" s="1263"/>
      <c r="V207" s="1263"/>
      <c r="W207" s="1263"/>
      <c r="X207" s="1263"/>
      <c r="Y207" s="364"/>
    </row>
    <row r="208" spans="3:26">
      <c r="C208" s="1532" t="s">
        <v>75</v>
      </c>
      <c r="D208" s="1533"/>
      <c r="E208" s="1534"/>
      <c r="F208" s="682" t="s">
        <v>2429</v>
      </c>
      <c r="G208" s="683"/>
      <c r="H208" s="681"/>
      <c r="I208" s="1524"/>
      <c r="J208" s="1525"/>
      <c r="K208" s="1525"/>
      <c r="L208" s="1473"/>
      <c r="N208" s="1263"/>
      <c r="O208" s="1263"/>
      <c r="P208" s="1263"/>
      <c r="Q208" s="1263"/>
      <c r="R208" s="1263"/>
      <c r="S208" s="1264"/>
      <c r="T208" s="1264"/>
      <c r="U208" s="1263"/>
      <c r="V208" s="1263"/>
      <c r="W208" s="1263"/>
      <c r="X208" s="1263"/>
      <c r="Y208" s="364"/>
    </row>
    <row r="209" spans="3:25" ht="3.75" customHeight="1">
      <c r="C209" s="1273"/>
      <c r="D209" s="1273"/>
      <c r="E209" s="1273"/>
      <c r="F209" s="364"/>
      <c r="H209" s="364"/>
      <c r="J209" s="364"/>
      <c r="L209" s="364"/>
      <c r="N209" s="1263"/>
      <c r="O209" s="1263"/>
      <c r="P209" s="1263"/>
      <c r="Q209" s="1263"/>
      <c r="R209" s="1263"/>
      <c r="S209" s="1264"/>
      <c r="T209" s="1264"/>
      <c r="U209" s="1263"/>
      <c r="V209" s="1263"/>
      <c r="W209" s="1263"/>
      <c r="X209" s="1263"/>
      <c r="Y209" s="364"/>
    </row>
    <row r="210" spans="3:25" ht="19.5" customHeight="1">
      <c r="C210" s="1536" t="s">
        <v>2455</v>
      </c>
      <c r="D210" s="1537"/>
      <c r="E210" s="1538"/>
      <c r="F210" s="1493"/>
      <c r="G210" s="1494"/>
      <c r="H210" s="1495"/>
      <c r="J210" s="364"/>
      <c r="L210" s="364"/>
      <c r="N210" s="1263"/>
      <c r="O210" s="1263"/>
      <c r="P210" s="1263"/>
      <c r="Q210" s="1263"/>
      <c r="R210" s="1263"/>
      <c r="S210" s="1264"/>
      <c r="T210" s="1264"/>
      <c r="U210" s="1263"/>
      <c r="V210" s="1263"/>
      <c r="W210" s="1263"/>
      <c r="X210" s="1263"/>
      <c r="Y210" s="364"/>
    </row>
    <row r="211" spans="3:25" ht="6.75" customHeight="1">
      <c r="C211" s="285"/>
      <c r="D211" s="285"/>
      <c r="F211" s="285"/>
      <c r="H211" s="285"/>
      <c r="J211" s="285"/>
      <c r="L211" s="285"/>
      <c r="N211" s="285"/>
      <c r="O211" s="285"/>
      <c r="P211" s="285"/>
      <c r="Q211" s="285"/>
      <c r="R211" s="285"/>
      <c r="T211" s="285"/>
      <c r="V211" s="285"/>
      <c r="X211" s="285"/>
      <c r="Y211" s="285"/>
    </row>
    <row r="212" spans="3:25" ht="13.5" customHeight="1">
      <c r="C212" s="1231" t="s">
        <v>658</v>
      </c>
      <c r="D212" s="1231"/>
      <c r="E212" s="1231"/>
      <c r="F212" s="1231"/>
      <c r="G212" s="1231"/>
      <c r="H212" s="1231"/>
      <c r="I212" s="1231"/>
      <c r="J212" s="1231"/>
      <c r="K212" s="1231"/>
      <c r="L212" s="1231"/>
      <c r="N212" s="285"/>
      <c r="O212" s="285"/>
      <c r="P212" s="1233" t="s">
        <v>2399</v>
      </c>
      <c r="Q212" s="1233"/>
      <c r="R212" s="1233"/>
      <c r="S212" s="1233"/>
      <c r="T212" s="1233"/>
      <c r="U212" s="1233"/>
      <c r="V212" s="1233"/>
      <c r="W212" s="1233"/>
      <c r="X212" s="1233"/>
      <c r="Y212" s="285"/>
    </row>
    <row r="213" spans="3:25" ht="20.100000000000001" customHeight="1">
      <c r="C213" s="662" t="s">
        <v>108</v>
      </c>
      <c r="D213" s="667" t="s">
        <v>656</v>
      </c>
      <c r="E213" s="1535" t="s">
        <v>109</v>
      </c>
      <c r="F213" s="1535"/>
      <c r="G213" s="1535"/>
      <c r="H213" s="662" t="s">
        <v>110</v>
      </c>
      <c r="I213" s="1535" t="s">
        <v>111</v>
      </c>
      <c r="J213" s="1535"/>
      <c r="K213" s="1535"/>
      <c r="L213" s="1535"/>
      <c r="N213" s="285"/>
      <c r="O213" s="285"/>
      <c r="P213" s="1535" t="s">
        <v>112</v>
      </c>
      <c r="Q213" s="1535"/>
      <c r="R213" s="1535"/>
      <c r="S213" s="1535"/>
      <c r="T213" s="1535"/>
      <c r="U213" s="1535"/>
      <c r="V213" s="1535"/>
      <c r="W213" s="1535"/>
      <c r="X213" s="285"/>
      <c r="Y213" s="285"/>
    </row>
    <row r="214" spans="3:25" ht="20.100000000000001" customHeight="1">
      <c r="C214" s="642"/>
      <c r="D214" s="643"/>
      <c r="E214" s="1539"/>
      <c r="F214" s="1539">
        <v>760</v>
      </c>
      <c r="G214" s="1539"/>
      <c r="H214" s="642"/>
      <c r="I214" s="1539"/>
      <c r="J214" s="1539"/>
      <c r="K214" s="1539"/>
      <c r="L214" s="1539"/>
      <c r="N214" s="285"/>
      <c r="O214" s="285"/>
      <c r="P214" s="666" t="s">
        <v>880</v>
      </c>
      <c r="Q214" s="1540" t="s">
        <v>657</v>
      </c>
      <c r="R214" s="1540"/>
      <c r="S214" s="1541" t="s">
        <v>815</v>
      </c>
      <c r="T214" s="1541"/>
      <c r="U214" s="1541" t="s">
        <v>114</v>
      </c>
      <c r="V214" s="1541"/>
      <c r="W214" s="1541"/>
      <c r="X214" s="285"/>
      <c r="Y214" s="285"/>
    </row>
    <row r="215" spans="3:25" ht="20.100000000000001" customHeight="1">
      <c r="C215" s="642"/>
      <c r="D215" s="643"/>
      <c r="E215" s="1539"/>
      <c r="F215" s="1539"/>
      <c r="G215" s="1539"/>
      <c r="H215" s="642"/>
      <c r="I215" s="1539"/>
      <c r="J215" s="1539"/>
      <c r="K215" s="1539"/>
      <c r="L215" s="1539"/>
      <c r="N215" s="285"/>
      <c r="O215" s="285"/>
      <c r="P215" s="644">
        <v>1300</v>
      </c>
      <c r="Q215" s="1542"/>
      <c r="R215" s="1542"/>
      <c r="S215" s="1543"/>
      <c r="T215" s="1543">
        <v>1</v>
      </c>
      <c r="U215" s="1543"/>
      <c r="V215" s="1543"/>
      <c r="W215" s="1543"/>
      <c r="X215" s="285"/>
      <c r="Y215" s="285"/>
    </row>
    <row r="216" spans="3:25" ht="20.100000000000001" customHeight="1">
      <c r="C216" s="642"/>
      <c r="D216" s="643"/>
      <c r="E216" s="1539"/>
      <c r="F216" s="1539"/>
      <c r="G216" s="1539"/>
      <c r="H216" s="642"/>
      <c r="I216" s="1539"/>
      <c r="J216" s="1539"/>
      <c r="K216" s="1539"/>
      <c r="L216" s="1539"/>
      <c r="N216" s="285"/>
      <c r="O216" s="285"/>
      <c r="P216" s="644">
        <v>1400</v>
      </c>
      <c r="Q216" s="1542"/>
      <c r="R216" s="1542"/>
      <c r="S216" s="1543"/>
      <c r="T216" s="1543"/>
      <c r="U216" s="1543"/>
      <c r="V216" s="1543"/>
      <c r="W216" s="1543"/>
      <c r="X216" s="285"/>
      <c r="Y216" s="285"/>
    </row>
    <row r="217" spans="3:25" ht="20.100000000000001" customHeight="1">
      <c r="C217" s="642"/>
      <c r="D217" s="643"/>
      <c r="E217" s="1539"/>
      <c r="F217" s="1539"/>
      <c r="G217" s="1539"/>
      <c r="H217" s="642"/>
      <c r="I217" s="1539"/>
      <c r="J217" s="1539"/>
      <c r="K217" s="1539"/>
      <c r="L217" s="1539"/>
      <c r="N217" s="285"/>
      <c r="O217" s="285"/>
      <c r="P217" s="644">
        <v>1600</v>
      </c>
      <c r="Q217" s="1542"/>
      <c r="R217" s="1542"/>
      <c r="S217" s="1543"/>
      <c r="T217" s="1543"/>
      <c r="U217" s="1543"/>
      <c r="V217" s="1543"/>
      <c r="W217" s="1543"/>
      <c r="X217" s="285"/>
      <c r="Y217" s="285"/>
    </row>
    <row r="218" spans="3:25" ht="20.100000000000001" customHeight="1">
      <c r="C218" s="642"/>
      <c r="D218" s="643"/>
      <c r="E218" s="1539"/>
      <c r="F218" s="1539"/>
      <c r="G218" s="1539"/>
      <c r="H218" s="642"/>
      <c r="I218" s="1539"/>
      <c r="J218" s="1539"/>
      <c r="K218" s="1539"/>
      <c r="L218" s="1539"/>
      <c r="N218" s="285"/>
      <c r="O218" s="285"/>
      <c r="P218" s="644">
        <v>1900</v>
      </c>
      <c r="Q218" s="1542"/>
      <c r="R218" s="1542"/>
      <c r="S218" s="1543"/>
      <c r="T218" s="1543"/>
      <c r="U218" s="1543"/>
      <c r="V218" s="1543"/>
      <c r="W218" s="1543"/>
      <c r="X218" s="285"/>
      <c r="Y218" s="285"/>
    </row>
    <row r="219" spans="3:25" ht="20.100000000000001" customHeight="1">
      <c r="C219" s="642"/>
      <c r="D219" s="643"/>
      <c r="E219" s="1539"/>
      <c r="F219" s="1539"/>
      <c r="G219" s="1539"/>
      <c r="H219" s="642"/>
      <c r="I219" s="1539"/>
      <c r="J219" s="1539"/>
      <c r="K219" s="1539"/>
      <c r="L219" s="1539"/>
      <c r="N219" s="285"/>
      <c r="O219" s="285"/>
      <c r="P219" s="644">
        <v>2600</v>
      </c>
      <c r="Q219" s="1542"/>
      <c r="R219" s="1542"/>
      <c r="S219" s="1543"/>
      <c r="T219" s="1543"/>
      <c r="U219" s="1543"/>
      <c r="V219" s="1543"/>
      <c r="W219" s="1543"/>
      <c r="X219" s="285"/>
      <c r="Y219" s="285"/>
    </row>
    <row r="220" spans="3:25" ht="20.100000000000001" customHeight="1">
      <c r="C220" s="642"/>
      <c r="D220" s="643"/>
      <c r="E220" s="1539"/>
      <c r="F220" s="1539"/>
      <c r="G220" s="1539"/>
      <c r="H220" s="642"/>
      <c r="I220" s="1539"/>
      <c r="J220" s="1539"/>
      <c r="K220" s="1539"/>
      <c r="L220" s="1539"/>
      <c r="N220" s="285"/>
      <c r="O220" s="285"/>
      <c r="P220" s="644">
        <v>2800</v>
      </c>
      <c r="Q220" s="1542"/>
      <c r="R220" s="1542"/>
      <c r="S220" s="1543"/>
      <c r="T220" s="1543"/>
      <c r="U220" s="1543"/>
      <c r="V220" s="1543"/>
      <c r="W220" s="1543"/>
      <c r="X220" s="285"/>
      <c r="Y220" s="285"/>
    </row>
    <row r="221" spans="3:25" ht="20.100000000000001" customHeight="1">
      <c r="C221" s="642"/>
      <c r="D221" s="643"/>
      <c r="E221" s="1539"/>
      <c r="F221" s="1539"/>
      <c r="G221" s="1539"/>
      <c r="H221" s="642"/>
      <c r="I221" s="1539"/>
      <c r="J221" s="1539"/>
      <c r="K221" s="1539"/>
      <c r="L221" s="1539"/>
      <c r="N221" s="285"/>
      <c r="O221" s="285"/>
      <c r="P221" s="644">
        <v>3600</v>
      </c>
      <c r="Q221" s="1542"/>
      <c r="R221" s="1542"/>
      <c r="S221" s="1543"/>
      <c r="T221" s="1543"/>
      <c r="U221" s="1543"/>
      <c r="V221" s="1543"/>
      <c r="W221" s="1543"/>
      <c r="X221" s="285"/>
      <c r="Y221" s="285"/>
    </row>
    <row r="222" spans="3:25" ht="20.100000000000001" customHeight="1">
      <c r="C222" s="1544" t="s">
        <v>878</v>
      </c>
      <c r="D222" s="1545"/>
      <c r="E222" s="1545"/>
      <c r="F222" s="1545"/>
      <c r="G222" s="1546"/>
      <c r="H222" s="1547"/>
      <c r="I222" s="1548"/>
      <c r="J222" s="1548"/>
      <c r="K222" s="1548"/>
      <c r="L222" s="1549"/>
      <c r="N222" s="285"/>
      <c r="O222" s="285"/>
      <c r="P222" s="1550" t="s">
        <v>879</v>
      </c>
      <c r="Q222" s="1551"/>
      <c r="R222" s="1552"/>
      <c r="S222" s="1554"/>
      <c r="T222" s="1554"/>
      <c r="U222" s="1554"/>
      <c r="V222" s="1554"/>
      <c r="W222" s="1554"/>
      <c r="X222" s="285"/>
      <c r="Y222" s="285"/>
    </row>
    <row r="223" spans="3:25" ht="6.95" customHeight="1">
      <c r="C223" s="285"/>
      <c r="D223" s="285"/>
      <c r="F223" s="285"/>
      <c r="H223" s="285"/>
      <c r="J223" s="285"/>
      <c r="L223" s="285"/>
      <c r="N223" s="285"/>
      <c r="O223" s="285"/>
      <c r="P223" s="285"/>
      <c r="Q223" s="285"/>
      <c r="R223" s="285"/>
      <c r="T223" s="285"/>
      <c r="V223" s="285"/>
      <c r="X223" s="285"/>
      <c r="Y223" s="285"/>
    </row>
    <row r="224" spans="3:25" ht="20.100000000000001" customHeight="1">
      <c r="C224" s="1460" t="s">
        <v>804</v>
      </c>
      <c r="D224" s="1460"/>
      <c r="E224" s="1460"/>
      <c r="F224" s="1460"/>
      <c r="G224" s="1460"/>
      <c r="H224" s="1460"/>
      <c r="I224" s="1460"/>
      <c r="J224" s="1460"/>
      <c r="K224" s="1460"/>
      <c r="L224" s="1460"/>
      <c r="M224" s="1460"/>
      <c r="N224" s="1460"/>
      <c r="O224" s="1460"/>
      <c r="P224" s="1460"/>
      <c r="Q224" s="1460"/>
      <c r="R224" s="1460"/>
      <c r="S224" s="1460"/>
      <c r="T224" s="1460"/>
      <c r="U224" s="1460"/>
      <c r="V224" s="1460"/>
      <c r="W224" s="1460"/>
      <c r="X224" s="1460"/>
      <c r="Y224" s="1460"/>
    </row>
    <row r="225" spans="3:25" ht="9" customHeight="1"/>
    <row r="226" spans="3:25" ht="20.100000000000001" customHeight="1">
      <c r="C226" s="1555" t="s">
        <v>108</v>
      </c>
      <c r="D226" s="1556"/>
      <c r="E226" s="1556"/>
      <c r="F226" s="1556"/>
      <c r="G226" s="1557"/>
      <c r="H226" s="1555" t="s">
        <v>814</v>
      </c>
      <c r="I226" s="1556"/>
      <c r="J226" s="1557"/>
      <c r="K226" s="1558" t="s">
        <v>119</v>
      </c>
      <c r="L226" s="1558"/>
      <c r="M226" s="1558"/>
      <c r="N226" s="1558"/>
      <c r="O226" s="1558"/>
      <c r="P226" s="1558"/>
      <c r="Q226" s="1558"/>
      <c r="R226" s="1558"/>
      <c r="S226" s="1558" t="s">
        <v>815</v>
      </c>
      <c r="T226" s="1558"/>
      <c r="U226" s="1558" t="s">
        <v>121</v>
      </c>
      <c r="V226" s="1558"/>
      <c r="W226" s="1558"/>
      <c r="X226" s="1558"/>
      <c r="Y226" s="1558"/>
    </row>
    <row r="227" spans="3:25" ht="20.100000000000001" customHeight="1">
      <c r="C227" s="953"/>
      <c r="D227" s="1225"/>
      <c r="E227" s="1225"/>
      <c r="F227" s="1225"/>
      <c r="G227" s="1226"/>
      <c r="H227" s="953"/>
      <c r="I227" s="1225"/>
      <c r="J227" s="1226"/>
      <c r="K227" s="1559" t="s">
        <v>122</v>
      </c>
      <c r="L227" s="1559"/>
      <c r="M227" s="1559"/>
      <c r="N227" s="1559"/>
      <c r="O227" s="1559"/>
      <c r="P227" s="1559" t="s">
        <v>123</v>
      </c>
      <c r="Q227" s="1559"/>
      <c r="R227" s="1559"/>
      <c r="S227" s="1559"/>
      <c r="T227" s="1559"/>
      <c r="U227" s="1559"/>
      <c r="V227" s="1559"/>
      <c r="W227" s="1559"/>
      <c r="X227" s="1559"/>
      <c r="Y227" s="1559"/>
    </row>
    <row r="228" spans="3:25" ht="20.100000000000001" customHeight="1">
      <c r="C228" s="1553"/>
      <c r="D228" s="1553"/>
      <c r="E228" s="1553"/>
      <c r="F228" s="1553"/>
      <c r="G228" s="1553"/>
      <c r="H228" s="1475"/>
      <c r="I228" s="1475"/>
      <c r="J228" s="1475"/>
      <c r="K228" s="1529"/>
      <c r="L228" s="1529"/>
      <c r="M228" s="1529"/>
      <c r="N228" s="1529"/>
      <c r="O228" s="1529"/>
      <c r="P228" s="1475"/>
      <c r="Q228" s="1475"/>
      <c r="R228" s="1475"/>
      <c r="S228" s="1529"/>
      <c r="T228" s="1529"/>
      <c r="U228" s="1529"/>
      <c r="V228" s="1529"/>
      <c r="W228" s="1529"/>
      <c r="X228" s="1529"/>
      <c r="Y228" s="1529"/>
    </row>
    <row r="229" spans="3:25" ht="20.100000000000001" customHeight="1">
      <c r="C229" s="1553"/>
      <c r="D229" s="1553"/>
      <c r="E229" s="1553"/>
      <c r="F229" s="1553"/>
      <c r="G229" s="1553"/>
      <c r="H229" s="1475"/>
      <c r="I229" s="1475"/>
      <c r="J229" s="1475"/>
      <c r="K229" s="1529"/>
      <c r="L229" s="1529"/>
      <c r="M229" s="1529"/>
      <c r="N229" s="1529"/>
      <c r="O229" s="1529"/>
      <c r="P229" s="1475"/>
      <c r="Q229" s="1475"/>
      <c r="R229" s="1475"/>
      <c r="S229" s="1529"/>
      <c r="T229" s="1529"/>
      <c r="U229" s="1529"/>
      <c r="V229" s="1529"/>
      <c r="W229" s="1529"/>
      <c r="X229" s="1529"/>
      <c r="Y229" s="1529"/>
    </row>
    <row r="230" spans="3:25" ht="20.100000000000001" customHeight="1">
      <c r="C230" s="1553"/>
      <c r="D230" s="1553"/>
      <c r="E230" s="1553"/>
      <c r="F230" s="1553"/>
      <c r="G230" s="1553"/>
      <c r="H230" s="1475"/>
      <c r="I230" s="1475"/>
      <c r="J230" s="1475"/>
      <c r="K230" s="1529"/>
      <c r="L230" s="1529"/>
      <c r="M230" s="1529"/>
      <c r="N230" s="1529"/>
      <c r="O230" s="1529"/>
      <c r="P230" s="1475"/>
      <c r="Q230" s="1475"/>
      <c r="R230" s="1475"/>
      <c r="S230" s="1529"/>
      <c r="T230" s="1529"/>
      <c r="U230" s="1529"/>
      <c r="V230" s="1529"/>
      <c r="W230" s="1529"/>
      <c r="X230" s="1529"/>
      <c r="Y230" s="1529"/>
    </row>
    <row r="231" spans="3:25" ht="20.100000000000001" customHeight="1">
      <c r="C231" s="1553"/>
      <c r="D231" s="1553"/>
      <c r="E231" s="1553"/>
      <c r="F231" s="1553"/>
      <c r="G231" s="1553"/>
      <c r="H231" s="1475"/>
      <c r="I231" s="1475"/>
      <c r="J231" s="1475"/>
      <c r="K231" s="1529"/>
      <c r="L231" s="1529"/>
      <c r="M231" s="1529"/>
      <c r="N231" s="1529"/>
      <c r="O231" s="1529"/>
      <c r="P231" s="1475"/>
      <c r="Q231" s="1475"/>
      <c r="R231" s="1475"/>
      <c r="S231" s="1529"/>
      <c r="T231" s="1529"/>
      <c r="U231" s="1529"/>
      <c r="V231" s="1529"/>
      <c r="W231" s="1529"/>
      <c r="X231" s="1529"/>
      <c r="Y231" s="1529"/>
    </row>
    <row r="232" spans="3:25" ht="20.100000000000001" customHeight="1">
      <c r="C232" s="1553"/>
      <c r="D232" s="1553"/>
      <c r="E232" s="1553"/>
      <c r="F232" s="1553"/>
      <c r="G232" s="1553"/>
      <c r="H232" s="1475"/>
      <c r="I232" s="1475"/>
      <c r="J232" s="1475"/>
      <c r="K232" s="1529"/>
      <c r="L232" s="1529"/>
      <c r="M232" s="1529"/>
      <c r="N232" s="1529"/>
      <c r="O232" s="1529"/>
      <c r="P232" s="1475"/>
      <c r="Q232" s="1475"/>
      <c r="R232" s="1475"/>
      <c r="S232" s="1529"/>
      <c r="T232" s="1529"/>
      <c r="U232" s="1529"/>
      <c r="V232" s="1529"/>
      <c r="W232" s="1529"/>
      <c r="X232" s="1529"/>
      <c r="Y232" s="1529"/>
    </row>
    <row r="233" spans="3:25" ht="20.100000000000001" customHeight="1">
      <c r="C233" s="1553"/>
      <c r="D233" s="1553"/>
      <c r="E233" s="1553"/>
      <c r="F233" s="1553"/>
      <c r="G233" s="1553"/>
      <c r="H233" s="1475"/>
      <c r="I233" s="1475"/>
      <c r="J233" s="1475"/>
      <c r="K233" s="1529"/>
      <c r="L233" s="1529"/>
      <c r="M233" s="1529"/>
      <c r="N233" s="1529"/>
      <c r="O233" s="1529"/>
      <c r="P233" s="1475"/>
      <c r="Q233" s="1475"/>
      <c r="R233" s="1475"/>
      <c r="S233" s="1529"/>
      <c r="T233" s="1529"/>
      <c r="U233" s="1529"/>
      <c r="V233" s="1529"/>
      <c r="W233" s="1529"/>
      <c r="X233" s="1529"/>
      <c r="Y233" s="1529"/>
    </row>
    <row r="234" spans="3:25" ht="20.100000000000001" customHeight="1">
      <c r="C234" s="1553"/>
      <c r="D234" s="1553"/>
      <c r="E234" s="1553"/>
      <c r="F234" s="1553"/>
      <c r="G234" s="1553"/>
      <c r="H234" s="1475"/>
      <c r="I234" s="1475"/>
      <c r="J234" s="1475"/>
      <c r="K234" s="1529"/>
      <c r="L234" s="1529"/>
      <c r="M234" s="1529"/>
      <c r="N234" s="1529"/>
      <c r="O234" s="1529"/>
      <c r="P234" s="1475"/>
      <c r="Q234" s="1475"/>
      <c r="R234" s="1475"/>
      <c r="S234" s="1529"/>
      <c r="T234" s="1529"/>
      <c r="U234" s="1529"/>
      <c r="V234" s="1529"/>
      <c r="W234" s="1529"/>
      <c r="X234" s="1529"/>
      <c r="Y234" s="1529"/>
    </row>
    <row r="235" spans="3:25" ht="20.100000000000001" customHeight="1">
      <c r="C235" s="1553"/>
      <c r="D235" s="1553"/>
      <c r="E235" s="1553"/>
      <c r="F235" s="1553"/>
      <c r="G235" s="1553"/>
      <c r="H235" s="1475"/>
      <c r="I235" s="1475"/>
      <c r="J235" s="1475"/>
      <c r="K235" s="1529"/>
      <c r="L235" s="1529"/>
      <c r="M235" s="1529"/>
      <c r="N235" s="1529"/>
      <c r="O235" s="1529"/>
      <c r="P235" s="1475"/>
      <c r="Q235" s="1475"/>
      <c r="R235" s="1475"/>
      <c r="S235" s="1529"/>
      <c r="T235" s="1529"/>
      <c r="U235" s="1529"/>
      <c r="V235" s="1529"/>
      <c r="W235" s="1529"/>
      <c r="X235" s="1529"/>
      <c r="Y235" s="1529"/>
    </row>
    <row r="236" spans="3:25" ht="20.100000000000001" customHeight="1">
      <c r="C236" s="1553"/>
      <c r="D236" s="1553"/>
      <c r="E236" s="1553"/>
      <c r="F236" s="1553"/>
      <c r="G236" s="1553"/>
      <c r="H236" s="1475"/>
      <c r="I236" s="1475"/>
      <c r="J236" s="1475"/>
      <c r="K236" s="1529"/>
      <c r="L236" s="1529"/>
      <c r="M236" s="1529"/>
      <c r="N236" s="1529"/>
      <c r="O236" s="1529"/>
      <c r="P236" s="1475"/>
      <c r="Q236" s="1475"/>
      <c r="R236" s="1475"/>
      <c r="S236" s="1529"/>
      <c r="T236" s="1529"/>
      <c r="U236" s="1529"/>
      <c r="V236" s="1529"/>
      <c r="W236" s="1529"/>
      <c r="X236" s="1529"/>
      <c r="Y236" s="1529"/>
    </row>
    <row r="237" spans="3:25" ht="8.25" customHeight="1"/>
    <row r="238" spans="3:25" ht="20.100000000000001" customHeight="1">
      <c r="C238" s="1004" t="s">
        <v>124</v>
      </c>
      <c r="D238" s="1005"/>
      <c r="E238" s="1005"/>
      <c r="F238" s="1005"/>
      <c r="G238" s="1446"/>
      <c r="H238" s="626" t="s">
        <v>178</v>
      </c>
      <c r="I238" s="1475"/>
      <c r="J238" s="1475"/>
      <c r="K238" s="1568" t="s">
        <v>125</v>
      </c>
      <c r="L238" s="1569"/>
      <c r="M238" s="1569"/>
      <c r="N238" s="1569"/>
      <c r="O238" s="1569"/>
      <c r="P238" s="1499"/>
      <c r="Q238" s="1499"/>
      <c r="R238" s="1499"/>
      <c r="S238" s="1499"/>
      <c r="T238" s="1499"/>
      <c r="U238" s="1499"/>
      <c r="V238" s="1499"/>
      <c r="W238" s="1499"/>
      <c r="X238" s="1499"/>
      <c r="Y238" s="1499"/>
    </row>
    <row r="239" spans="3:25" ht="20.100000000000001" customHeight="1">
      <c r="C239" s="853"/>
      <c r="D239" s="854"/>
      <c r="E239" s="854"/>
      <c r="F239" s="854"/>
      <c r="G239" s="855"/>
      <c r="H239" s="626" t="s">
        <v>37</v>
      </c>
      <c r="I239" s="1475"/>
      <c r="J239" s="1475"/>
      <c r="K239" s="868"/>
      <c r="L239" s="902"/>
      <c r="M239" s="902"/>
      <c r="N239" s="902"/>
      <c r="O239" s="902"/>
      <c r="P239" s="1499"/>
      <c r="Q239" s="1499"/>
      <c r="R239" s="1499"/>
      <c r="S239" s="1499"/>
      <c r="T239" s="1499"/>
      <c r="U239" s="1499"/>
      <c r="V239" s="1499"/>
      <c r="W239" s="1499"/>
      <c r="X239" s="1499"/>
      <c r="Y239" s="1499"/>
    </row>
    <row r="240" spans="3:25" ht="7.5" customHeight="1"/>
    <row r="241" spans="3:29" ht="21" customHeight="1">
      <c r="C241" s="1570" t="s">
        <v>126</v>
      </c>
      <c r="D241" s="1570"/>
      <c r="E241" s="1570"/>
      <c r="F241" s="1570"/>
      <c r="G241" s="1570"/>
      <c r="H241" s="1570"/>
      <c r="I241" s="1570"/>
      <c r="J241" s="1570"/>
      <c r="K241" s="1570"/>
      <c r="L241" s="1570"/>
      <c r="M241" s="1570"/>
      <c r="N241" s="1570"/>
      <c r="O241" s="1570"/>
      <c r="P241" s="1570"/>
      <c r="Q241" s="1570"/>
      <c r="R241" s="1570"/>
      <c r="S241" s="1570"/>
      <c r="T241" s="1570"/>
      <c r="U241" s="1571"/>
      <c r="V241" s="1572"/>
      <c r="W241" s="1572"/>
      <c r="X241" s="1572"/>
      <c r="Y241" s="1573"/>
    </row>
    <row r="242" spans="3:29" ht="5.25" customHeight="1">
      <c r="C242" s="313"/>
      <c r="D242" s="313"/>
      <c r="F242" s="313"/>
      <c r="H242" s="313"/>
      <c r="J242" s="312"/>
      <c r="L242" s="312"/>
      <c r="N242" s="312"/>
      <c r="O242" s="312"/>
      <c r="P242" s="312"/>
      <c r="Q242" s="312"/>
      <c r="R242" s="312"/>
      <c r="T242" s="312"/>
      <c r="V242" s="312"/>
      <c r="X242" s="312"/>
      <c r="Y242" s="312"/>
    </row>
    <row r="243" spans="3:29" ht="26.25" customHeight="1">
      <c r="C243" s="1560" t="s">
        <v>2459</v>
      </c>
      <c r="D243" s="1561"/>
      <c r="E243" s="1561"/>
      <c r="F243" s="1561"/>
      <c r="G243" s="1561"/>
      <c r="H243" s="1561"/>
      <c r="I243" s="1561"/>
      <c r="J243" s="1561"/>
      <c r="K243" s="1561"/>
      <c r="L243" s="1561"/>
      <c r="M243" s="1561"/>
      <c r="N243" s="1561"/>
      <c r="O243" s="1561"/>
      <c r="P243" s="1561"/>
      <c r="Q243" s="1561"/>
      <c r="R243" s="1561"/>
      <c r="S243" s="1561"/>
      <c r="T243" s="1562"/>
      <c r="U243" s="1471"/>
      <c r="V243" s="1472"/>
      <c r="W243" s="1472"/>
      <c r="X243" s="1472"/>
      <c r="Y243" s="1473"/>
    </row>
    <row r="244" spans="3:29" ht="6.95" customHeight="1">
      <c r="C244" s="313"/>
      <c r="D244" s="313"/>
      <c r="F244" s="313"/>
      <c r="H244" s="313"/>
      <c r="J244" s="309"/>
      <c r="L244" s="309"/>
      <c r="N244" s="309"/>
      <c r="O244" s="309"/>
      <c r="P244" s="309"/>
      <c r="Q244" s="309"/>
      <c r="R244" s="309"/>
      <c r="T244" s="309"/>
      <c r="V244" s="309"/>
      <c r="X244" s="309"/>
      <c r="Y244" s="309"/>
    </row>
    <row r="245" spans="3:29" ht="23.25" customHeight="1">
      <c r="C245" s="1563" t="s">
        <v>860</v>
      </c>
      <c r="D245" s="1563"/>
      <c r="E245" s="641" t="s">
        <v>882</v>
      </c>
      <c r="F245" s="617"/>
      <c r="H245" s="1564" t="s">
        <v>876</v>
      </c>
      <c r="I245" s="1564"/>
      <c r="J245" s="1564"/>
      <c r="K245" s="1564"/>
      <c r="L245" s="1564"/>
      <c r="M245" s="1564"/>
      <c r="N245" s="1564"/>
      <c r="O245" s="1564"/>
      <c r="P245" s="1564"/>
      <c r="Q245" s="1564"/>
      <c r="R245" s="1564"/>
      <c r="T245" s="1543"/>
      <c r="U245" s="1543"/>
      <c r="V245" s="1543"/>
      <c r="W245" s="1543"/>
      <c r="X245" s="1543"/>
      <c r="Y245" s="1543"/>
    </row>
    <row r="246" spans="3:29" ht="22.5" customHeight="1">
      <c r="C246" s="1563"/>
      <c r="D246" s="1563"/>
      <c r="E246" s="641" t="s">
        <v>884</v>
      </c>
      <c r="F246" s="645"/>
      <c r="H246" s="1564"/>
      <c r="I246" s="1564"/>
      <c r="J246" s="1564"/>
      <c r="K246" s="1564"/>
      <c r="L246" s="1564"/>
      <c r="M246" s="1564"/>
      <c r="N246" s="1564"/>
      <c r="O246" s="1564"/>
      <c r="P246" s="1564"/>
      <c r="Q246" s="1564"/>
      <c r="R246" s="1564"/>
      <c r="T246" s="1543"/>
      <c r="U246" s="1543"/>
      <c r="V246" s="1543"/>
      <c r="W246" s="1543"/>
      <c r="X246" s="1543"/>
      <c r="Y246" s="1543"/>
    </row>
    <row r="247" spans="3:29" ht="4.5" customHeight="1">
      <c r="C247" s="405"/>
      <c r="D247" s="405"/>
      <c r="F247" s="405"/>
      <c r="H247" s="405"/>
      <c r="J247" s="405"/>
      <c r="L247" s="405"/>
      <c r="N247" s="405"/>
      <c r="O247" s="405"/>
      <c r="P247" s="405"/>
      <c r="Q247" s="405"/>
      <c r="R247" s="405"/>
      <c r="T247" s="405"/>
      <c r="V247" s="405"/>
      <c r="X247" s="405"/>
      <c r="Y247" s="405"/>
      <c r="Z247" s="151"/>
    </row>
    <row r="248" spans="3:29" ht="18.75" customHeight="1">
      <c r="C248" s="1565" t="s">
        <v>133</v>
      </c>
      <c r="D248" s="1566"/>
      <c r="E248" s="1566"/>
      <c r="F248" s="1566"/>
      <c r="G248" s="1566"/>
      <c r="H248" s="1566"/>
      <c r="I248" s="1566"/>
      <c r="J248" s="1566"/>
      <c r="K248" s="1566"/>
      <c r="L248" s="1566"/>
      <c r="M248" s="1566"/>
      <c r="N248" s="1566"/>
      <c r="O248" s="1566"/>
      <c r="P248" s="1566"/>
      <c r="Q248" s="1566"/>
      <c r="R248" s="1566"/>
      <c r="S248" s="1566"/>
      <c r="T248" s="1566"/>
      <c r="U248" s="1566"/>
      <c r="V248" s="1566"/>
      <c r="W248" s="1566"/>
      <c r="X248" s="1566"/>
      <c r="Y248" s="1567"/>
      <c r="AA248" s="291"/>
      <c r="AB248" s="291"/>
      <c r="AC248" s="291"/>
    </row>
    <row r="249" spans="3:29" ht="6" customHeight="1"/>
    <row r="250" spans="3:29" ht="20.100000000000001" customHeight="1">
      <c r="C250" s="1574" t="s">
        <v>861</v>
      </c>
      <c r="D250" s="1575"/>
      <c r="E250" s="1575"/>
      <c r="F250" s="1575"/>
      <c r="G250" s="1575"/>
      <c r="H250" s="1575"/>
      <c r="I250" s="1575"/>
      <c r="J250" s="1575"/>
      <c r="K250" s="1575"/>
      <c r="L250" s="1575"/>
      <c r="M250" s="1575"/>
      <c r="N250" s="1575"/>
      <c r="O250" s="1575"/>
      <c r="P250" s="1575"/>
      <c r="Q250" s="1575"/>
      <c r="R250" s="1575"/>
      <c r="S250" s="1575"/>
      <c r="T250" s="1575"/>
      <c r="U250" s="1575"/>
      <c r="V250" s="1575"/>
      <c r="W250" s="1575"/>
      <c r="X250" s="1575"/>
      <c r="Y250" s="1576"/>
    </row>
    <row r="251" spans="3:29" ht="5.25" customHeight="1"/>
    <row r="252" spans="3:29" ht="24" customHeight="1">
      <c r="C252" s="1577" t="s">
        <v>885</v>
      </c>
      <c r="D252" s="1578"/>
      <c r="F252" s="1579" t="s">
        <v>383</v>
      </c>
      <c r="G252" s="1580"/>
      <c r="H252" s="1581"/>
      <c r="J252" s="617"/>
      <c r="L252" s="1582" t="s">
        <v>136</v>
      </c>
      <c r="M252" s="1583"/>
      <c r="N252" s="1583"/>
      <c r="O252" s="1583"/>
      <c r="P252" s="1584"/>
      <c r="Q252" s="1585"/>
      <c r="R252" s="1586"/>
      <c r="S252" s="1586"/>
      <c r="T252" s="1586"/>
      <c r="U252" s="1586"/>
      <c r="V252" s="1586"/>
      <c r="W252" s="1586"/>
      <c r="X252" s="1586"/>
      <c r="Y252" s="1587"/>
    </row>
    <row r="253" spans="3:29" ht="24" customHeight="1">
      <c r="C253" s="890"/>
      <c r="D253" s="892"/>
      <c r="F253" s="1579" t="s">
        <v>405</v>
      </c>
      <c r="G253" s="1580"/>
      <c r="H253" s="1581"/>
      <c r="J253" s="617"/>
      <c r="L253" s="1582" t="s">
        <v>137</v>
      </c>
      <c r="M253" s="1583"/>
      <c r="N253" s="1583"/>
      <c r="O253" s="1583"/>
      <c r="P253" s="1584"/>
      <c r="Q253" s="1585"/>
      <c r="R253" s="1586"/>
      <c r="S253" s="1587"/>
      <c r="T253" s="1474" t="s">
        <v>886</v>
      </c>
      <c r="U253" s="1474"/>
      <c r="V253" s="1474"/>
      <c r="W253" s="646"/>
      <c r="X253" s="646"/>
      <c r="Y253" s="647"/>
    </row>
    <row r="254" spans="3:29" ht="24" customHeight="1">
      <c r="C254" s="890"/>
      <c r="D254" s="892"/>
      <c r="F254" s="1579" t="s">
        <v>177</v>
      </c>
      <c r="G254" s="1580"/>
      <c r="H254" s="1581"/>
      <c r="J254" s="617"/>
      <c r="L254" s="1184"/>
      <c r="M254" s="1184"/>
      <c r="N254" s="1184"/>
      <c r="O254" s="1184"/>
      <c r="P254" s="1184"/>
      <c r="Q254" s="1184"/>
      <c r="R254" s="446"/>
      <c r="S254" s="446"/>
      <c r="T254" s="446"/>
      <c r="U254" s="172"/>
      <c r="V254" s="581"/>
      <c r="W254" s="172"/>
      <c r="X254" s="581"/>
      <c r="Y254" s="581"/>
    </row>
    <row r="255" spans="3:29" ht="24" customHeight="1">
      <c r="C255" s="1169"/>
      <c r="D255" s="1170"/>
      <c r="F255" s="1579" t="s">
        <v>392</v>
      </c>
      <c r="G255" s="1580"/>
      <c r="H255" s="1581"/>
      <c r="J255" s="617"/>
      <c r="L255" s="582"/>
      <c r="M255" s="172"/>
      <c r="N255" s="238"/>
      <c r="O255" s="238"/>
      <c r="P255" s="238"/>
      <c r="Q255" s="238"/>
      <c r="R255" s="581"/>
      <c r="S255" s="172"/>
      <c r="T255" s="581"/>
      <c r="U255" s="172"/>
      <c r="V255" s="581"/>
      <c r="W255" s="172"/>
      <c r="X255" s="581"/>
      <c r="Y255" s="581"/>
    </row>
    <row r="256" spans="3:29" ht="6.75" customHeight="1"/>
    <row r="257" spans="2:25" ht="44.25" customHeight="1">
      <c r="C257" s="1468" t="s">
        <v>888</v>
      </c>
      <c r="D257" s="1469"/>
      <c r="E257" s="1469"/>
      <c r="F257" s="1469"/>
      <c r="G257" s="1470"/>
      <c r="H257" s="1471"/>
      <c r="I257" s="1472"/>
      <c r="J257" s="1472"/>
      <c r="K257" s="1472"/>
      <c r="L257" s="1472"/>
      <c r="M257" s="1472"/>
      <c r="N257" s="1473"/>
      <c r="P257" s="648" t="s">
        <v>887</v>
      </c>
      <c r="Q257" s="1471"/>
      <c r="R257" s="1472"/>
      <c r="S257" s="1472"/>
      <c r="T257" s="1472"/>
      <c r="U257" s="1472"/>
      <c r="V257" s="1472"/>
      <c r="W257" s="1472"/>
      <c r="X257" s="1472"/>
      <c r="Y257" s="1473"/>
    </row>
    <row r="258" spans="2:25" ht="5.25" customHeight="1">
      <c r="C258" s="399"/>
      <c r="D258" s="399"/>
      <c r="F258" s="399"/>
      <c r="H258" s="399"/>
      <c r="J258" s="649"/>
      <c r="L258" s="649"/>
      <c r="N258" s="650"/>
      <c r="O258" s="650"/>
      <c r="P258" s="649"/>
      <c r="Q258" s="649"/>
      <c r="R258" s="649"/>
      <c r="T258" s="649"/>
      <c r="V258" s="649"/>
      <c r="X258" s="649"/>
      <c r="Y258" s="649"/>
    </row>
    <row r="259" spans="2:25" ht="20.100000000000001" customHeight="1">
      <c r="B259" s="172"/>
      <c r="C259" s="1574" t="s">
        <v>862</v>
      </c>
      <c r="D259" s="1575"/>
      <c r="E259" s="1575"/>
      <c r="F259" s="1575"/>
      <c r="G259" s="1575"/>
      <c r="H259" s="1575"/>
      <c r="I259" s="1575"/>
      <c r="J259" s="1575"/>
      <c r="K259" s="1575"/>
      <c r="L259" s="1575"/>
      <c r="M259" s="1575"/>
      <c r="N259" s="1575"/>
      <c r="O259" s="1575"/>
      <c r="P259" s="1575"/>
      <c r="Q259" s="1575"/>
      <c r="R259" s="1575"/>
      <c r="S259" s="1575"/>
      <c r="T259" s="1575"/>
      <c r="U259" s="1575"/>
      <c r="V259" s="1575"/>
      <c r="W259" s="1575"/>
      <c r="X259" s="1575"/>
      <c r="Y259" s="1576"/>
    </row>
    <row r="260" spans="2:25" ht="4.5" customHeight="1">
      <c r="C260" s="586"/>
      <c r="D260" s="586"/>
      <c r="F260" s="586"/>
      <c r="H260" s="586"/>
      <c r="J260" s="586"/>
      <c r="L260" s="586"/>
      <c r="N260" s="586"/>
      <c r="O260" s="586"/>
      <c r="P260" s="586"/>
      <c r="Q260" s="586"/>
      <c r="R260" s="586"/>
      <c r="T260" s="586"/>
      <c r="V260" s="586"/>
      <c r="X260" s="586"/>
      <c r="Y260" s="586"/>
    </row>
    <row r="261" spans="2:25" ht="20.100000000000001" customHeight="1">
      <c r="C261" s="1577" t="s">
        <v>865</v>
      </c>
      <c r="D261" s="1578"/>
      <c r="F261" s="1582" t="s">
        <v>143</v>
      </c>
      <c r="G261" s="1583"/>
      <c r="H261" s="1584"/>
      <c r="J261" s="1598"/>
      <c r="K261" s="1598"/>
      <c r="L261" s="1598"/>
      <c r="M261" s="1598"/>
      <c r="N261" s="1598"/>
      <c r="O261" s="651"/>
      <c r="P261" s="652" t="s">
        <v>144</v>
      </c>
      <c r="Q261" s="651"/>
      <c r="R261" s="653" t="s">
        <v>145</v>
      </c>
      <c r="S261" s="1646"/>
      <c r="T261" s="1647"/>
      <c r="U261" s="651"/>
      <c r="V261" s="1599" t="s">
        <v>146</v>
      </c>
      <c r="W261" s="1600"/>
      <c r="X261" s="1646"/>
      <c r="Y261" s="1647"/>
    </row>
    <row r="262" spans="2:25" ht="20.100000000000001" customHeight="1">
      <c r="C262" s="890"/>
      <c r="D262" s="892"/>
      <c r="F262" s="1582" t="s">
        <v>863</v>
      </c>
      <c r="G262" s="1583"/>
      <c r="H262" s="1584"/>
      <c r="J262" s="1598"/>
      <c r="K262" s="1598"/>
      <c r="L262" s="1598"/>
      <c r="M262" s="1598"/>
      <c r="N262" s="1598"/>
      <c r="O262" s="651"/>
      <c r="P262" s="442"/>
      <c r="Q262" s="651"/>
      <c r="R262" s="651"/>
      <c r="S262" s="651"/>
      <c r="T262" s="651"/>
      <c r="U262" s="651"/>
      <c r="V262" s="651"/>
      <c r="W262" s="651"/>
      <c r="X262" s="651"/>
      <c r="Y262" s="651"/>
    </row>
    <row r="263" spans="2:25" ht="20.100000000000001" customHeight="1">
      <c r="C263" s="1169"/>
      <c r="D263" s="1170"/>
      <c r="F263" s="1582" t="s">
        <v>2394</v>
      </c>
      <c r="G263" s="1583"/>
      <c r="H263" s="1584"/>
      <c r="J263" s="1598"/>
      <c r="K263" s="1598"/>
      <c r="L263" s="1598"/>
      <c r="M263" s="1598"/>
      <c r="N263" s="1598"/>
      <c r="O263" s="651"/>
      <c r="P263" s="652" t="s">
        <v>147</v>
      </c>
      <c r="Q263" s="651"/>
      <c r="R263" s="653" t="s">
        <v>145</v>
      </c>
      <c r="S263" s="1646"/>
      <c r="T263" s="1647"/>
      <c r="U263" s="651"/>
      <c r="V263" s="1599" t="s">
        <v>146</v>
      </c>
      <c r="W263" s="1600"/>
      <c r="X263" s="1646"/>
      <c r="Y263" s="1647"/>
    </row>
    <row r="264" spans="2:25" ht="4.5" customHeight="1"/>
    <row r="265" spans="2:25" ht="17.25" customHeight="1">
      <c r="C265" s="1046" t="s">
        <v>149</v>
      </c>
      <c r="D265" s="1046"/>
      <c r="E265" s="1046"/>
      <c r="F265" s="1046"/>
      <c r="G265" s="1046"/>
      <c r="H265" s="1046"/>
      <c r="J265" s="638" t="s">
        <v>882</v>
      </c>
      <c r="K265" s="1636"/>
      <c r="L265" s="1636"/>
      <c r="N265" s="638" t="s">
        <v>37</v>
      </c>
      <c r="O265" s="687"/>
      <c r="P265" s="567"/>
      <c r="Q265" s="566"/>
      <c r="R265" s="566"/>
      <c r="S265" s="567"/>
      <c r="T265" s="567"/>
      <c r="U265" s="566"/>
      <c r="V265" s="686"/>
      <c r="W265" s="686"/>
      <c r="X265" s="686"/>
      <c r="Y265" s="686"/>
    </row>
    <row r="266" spans="2:25" ht="7.5" customHeight="1">
      <c r="C266" s="544"/>
      <c r="D266" s="544"/>
      <c r="F266" s="544"/>
      <c r="H266" s="654"/>
      <c r="J266" s="654"/>
      <c r="L266" s="654"/>
      <c r="N266" s="588"/>
      <c r="O266" s="588"/>
      <c r="P266" s="442"/>
      <c r="Q266" s="654"/>
      <c r="R266" s="654"/>
      <c r="T266" s="544"/>
      <c r="V266" s="655"/>
      <c r="X266" s="655"/>
      <c r="Y266" s="507"/>
    </row>
    <row r="267" spans="2:25" s="452" customFormat="1" ht="20.100000000000001" customHeight="1">
      <c r="C267" s="1504" t="s">
        <v>873</v>
      </c>
      <c r="D267" s="1505"/>
      <c r="E267" s="1505"/>
      <c r="F267" s="1505"/>
      <c r="G267" s="1505"/>
      <c r="H267" s="1505"/>
      <c r="I267" s="1505"/>
      <c r="J267" s="1505"/>
      <c r="K267" s="1505"/>
      <c r="L267" s="1505"/>
      <c r="M267" s="1505"/>
      <c r="N267" s="1505"/>
      <c r="O267" s="1505"/>
      <c r="P267" s="1505"/>
      <c r="Q267" s="1505"/>
      <c r="R267" s="1505"/>
      <c r="S267" s="1505"/>
      <c r="T267" s="1505"/>
      <c r="U267" s="1505"/>
      <c r="V267" s="1505"/>
      <c r="W267" s="1505"/>
      <c r="X267" s="1505"/>
      <c r="Y267" s="1506"/>
    </row>
    <row r="268" spans="2:25" s="452" customFormat="1" ht="4.5" customHeight="1">
      <c r="C268" s="458"/>
      <c r="D268" s="458"/>
      <c r="E268"/>
      <c r="F268" s="458"/>
      <c r="G268"/>
      <c r="H268" s="458"/>
      <c r="I268"/>
      <c r="J268" s="458"/>
      <c r="K268"/>
      <c r="L268" s="458"/>
      <c r="M268"/>
      <c r="N268" s="458"/>
      <c r="O268" s="458"/>
      <c r="P268" s="458"/>
      <c r="Q268" s="458"/>
      <c r="R268" s="458"/>
      <c r="S268"/>
      <c r="T268" s="458"/>
      <c r="U268"/>
      <c r="V268" s="458"/>
      <c r="W268"/>
      <c r="X268" s="458"/>
      <c r="Y268" s="458"/>
    </row>
    <row r="269" spans="2:25" ht="125.25" customHeight="1">
      <c r="C269" s="1588" t="s">
        <v>823</v>
      </c>
      <c r="D269" s="1589"/>
      <c r="E269" s="1589"/>
      <c r="F269" s="1589"/>
      <c r="G269" s="1589"/>
      <c r="H269" s="1589"/>
      <c r="I269" s="1589"/>
      <c r="J269" s="1589"/>
      <c r="K269" s="1589"/>
      <c r="L269" s="1589"/>
      <c r="M269" s="1589"/>
      <c r="N269" s="1589"/>
      <c r="O269" s="1589"/>
      <c r="P269" s="1589"/>
      <c r="Q269" s="1589"/>
      <c r="R269" s="1589"/>
      <c r="S269" s="1589"/>
      <c r="T269" s="1589"/>
      <c r="U269" s="1589"/>
      <c r="V269" s="1589"/>
      <c r="W269" s="1589"/>
      <c r="X269" s="1589"/>
      <c r="Y269" s="1590"/>
    </row>
    <row r="270" spans="2:25" ht="20.100000000000001" customHeight="1">
      <c r="C270" s="1428" t="s">
        <v>824</v>
      </c>
      <c r="D270" s="1429"/>
      <c r="E270" s="1429"/>
      <c r="F270" s="1429"/>
      <c r="G270" s="1429"/>
      <c r="H270" s="1429"/>
      <c r="I270" s="1429"/>
      <c r="J270" s="1429"/>
      <c r="K270" s="1429"/>
      <c r="L270" s="1429"/>
      <c r="M270" s="1429"/>
      <c r="N270" s="1429"/>
      <c r="O270" s="1429"/>
      <c r="P270" s="1429"/>
      <c r="Q270" s="1429"/>
      <c r="R270" s="1429"/>
      <c r="S270" s="1429"/>
      <c r="T270" s="1429"/>
      <c r="U270" s="1429"/>
      <c r="V270" s="1429"/>
      <c r="W270" s="1429"/>
      <c r="X270" s="1429"/>
      <c r="Y270" s="1430"/>
    </row>
    <row r="271" spans="2:25" ht="8.25" customHeight="1"/>
    <row r="272" spans="2:25" ht="20.100000000000001" customHeight="1">
      <c r="C272" s="1428" t="s">
        <v>152</v>
      </c>
      <c r="D272" s="1429"/>
      <c r="E272" s="1429"/>
      <c r="F272" s="1429"/>
      <c r="G272" s="1429"/>
      <c r="H272" s="1430"/>
      <c r="J272" s="618" t="s">
        <v>178</v>
      </c>
      <c r="K272" s="1529"/>
      <c r="L272" s="1529"/>
      <c r="M272" s="618" t="s">
        <v>37</v>
      </c>
      <c r="N272" s="656"/>
      <c r="O272" s="579"/>
      <c r="P272" s="579"/>
      <c r="Q272" s="579"/>
      <c r="R272" s="579"/>
      <c r="S272" s="172"/>
      <c r="T272" s="579"/>
      <c r="U272" s="172"/>
      <c r="V272" s="579"/>
      <c r="W272" s="172"/>
      <c r="X272" s="579"/>
      <c r="Y272" s="579"/>
    </row>
    <row r="273" spans="3:25" ht="6" customHeight="1"/>
    <row r="274" spans="3:25" ht="20.100000000000001" customHeight="1">
      <c r="C274" s="1428" t="s">
        <v>153</v>
      </c>
      <c r="D274" s="1429"/>
      <c r="E274" s="1429"/>
      <c r="F274" s="1429"/>
      <c r="G274" s="1429"/>
      <c r="H274" s="1430"/>
      <c r="J274" s="618" t="s">
        <v>178</v>
      </c>
      <c r="K274" s="1529"/>
      <c r="L274" s="1529"/>
      <c r="M274" s="618" t="s">
        <v>37</v>
      </c>
      <c r="N274" s="656"/>
      <c r="O274" s="579"/>
      <c r="P274" s="579"/>
      <c r="Q274" s="579"/>
      <c r="R274" s="579"/>
      <c r="S274" s="172"/>
      <c r="T274" s="579"/>
      <c r="U274" s="172"/>
      <c r="V274" s="579"/>
      <c r="W274" s="172"/>
      <c r="X274" s="579"/>
      <c r="Y274" s="579"/>
    </row>
    <row r="275" spans="3:25" ht="6" customHeight="1"/>
    <row r="276" spans="3:25" ht="20.100000000000001" customHeight="1">
      <c r="C276" s="1428" t="s">
        <v>154</v>
      </c>
      <c r="D276" s="1429"/>
      <c r="E276" s="1429"/>
      <c r="F276" s="1429"/>
      <c r="G276" s="1429"/>
      <c r="H276" s="1430"/>
      <c r="J276" s="618" t="s">
        <v>178</v>
      </c>
      <c r="K276" s="1529"/>
      <c r="L276" s="1529"/>
      <c r="M276" s="618" t="s">
        <v>37</v>
      </c>
      <c r="N276" s="656"/>
      <c r="O276" s="579"/>
      <c r="P276" s="579"/>
      <c r="Q276" s="579"/>
      <c r="R276" s="579"/>
      <c r="S276" s="172"/>
      <c r="T276" s="579"/>
      <c r="U276" s="172"/>
      <c r="V276" s="579"/>
      <c r="W276" s="172"/>
      <c r="X276" s="579"/>
      <c r="Y276" s="579"/>
    </row>
    <row r="277" spans="3:25" ht="5.25" customHeight="1"/>
    <row r="278" spans="3:25" ht="26.25" customHeight="1">
      <c r="C278" s="1468" t="s">
        <v>156</v>
      </c>
      <c r="D278" s="1469"/>
      <c r="E278" s="1469"/>
      <c r="F278" s="1469"/>
      <c r="G278" s="1469"/>
      <c r="H278" s="1469"/>
      <c r="I278" s="1469"/>
      <c r="J278" s="1469"/>
      <c r="K278" s="1469"/>
      <c r="L278" s="1469"/>
      <c r="M278" s="1469"/>
      <c r="N278" s="1469"/>
      <c r="O278" s="1469"/>
      <c r="P278" s="1469"/>
      <c r="Q278" s="1469"/>
      <c r="R278" s="1469"/>
      <c r="S278" s="1469"/>
      <c r="T278" s="1469"/>
      <c r="U278" s="1469"/>
      <c r="V278" s="1469"/>
      <c r="W278" s="1469"/>
      <c r="X278" s="1469"/>
      <c r="Y278" s="1470"/>
    </row>
    <row r="279" spans="3:25" ht="4.5" customHeight="1"/>
    <row r="280" spans="3:25" s="452" customFormat="1" ht="20.100000000000001" hidden="1" customHeight="1">
      <c r="C280" s="1592" t="s">
        <v>874</v>
      </c>
      <c r="D280" s="1592"/>
      <c r="E280" s="1592"/>
      <c r="F280" s="1592"/>
      <c r="G280" s="1592"/>
      <c r="H280" s="1592"/>
      <c r="I280" s="1592"/>
      <c r="J280" s="1592"/>
      <c r="K280" s="1592"/>
      <c r="L280" s="1592"/>
      <c r="M280" s="1592"/>
      <c r="N280" s="1592"/>
      <c r="O280" s="1592"/>
      <c r="P280" s="1592"/>
      <c r="Q280" s="1592"/>
      <c r="R280" s="1592"/>
      <c r="S280" s="1592"/>
      <c r="T280" s="1592"/>
      <c r="U280" s="1592"/>
      <c r="V280" s="1592"/>
      <c r="W280" s="1592"/>
      <c r="X280" s="1592"/>
      <c r="Y280" s="1592"/>
    </row>
    <row r="281" spans="3:25" ht="6" hidden="1" customHeight="1"/>
    <row r="282" spans="3:25" ht="16.5" hidden="1" customHeight="1">
      <c r="C282" s="1593" t="s">
        <v>157</v>
      </c>
      <c r="D282" s="1593"/>
      <c r="E282" s="1593"/>
      <c r="F282" s="1593"/>
      <c r="G282" s="1593"/>
      <c r="H282" s="1593"/>
      <c r="I282" s="593"/>
      <c r="J282" s="618" t="s">
        <v>178</v>
      </c>
      <c r="K282" s="1529"/>
      <c r="L282" s="1529"/>
      <c r="M282" s="618" t="s">
        <v>37</v>
      </c>
      <c r="N282" s="656"/>
      <c r="O282" s="593"/>
      <c r="P282" s="593"/>
      <c r="Q282" s="594"/>
      <c r="R282" s="594"/>
      <c r="S282" s="172"/>
      <c r="T282" s="594"/>
      <c r="U282" s="172"/>
      <c r="V282" s="595"/>
      <c r="W282" s="172"/>
      <c r="X282" s="595"/>
      <c r="Y282" s="595"/>
    </row>
    <row r="283" spans="3:25" ht="6.95" hidden="1" customHeight="1">
      <c r="C283" s="393"/>
      <c r="D283" s="393"/>
      <c r="F283" s="393"/>
      <c r="H283" s="393"/>
      <c r="J283" s="393"/>
      <c r="L283" s="393"/>
      <c r="N283" s="393"/>
      <c r="O283" s="393"/>
      <c r="P283" s="393"/>
      <c r="Q283" s="393"/>
      <c r="R283" s="393"/>
      <c r="T283" s="393"/>
      <c r="V283" s="393"/>
      <c r="X283" s="393"/>
      <c r="Y283" s="393"/>
    </row>
    <row r="284" spans="3:25" ht="20.100000000000001" hidden="1" customHeight="1">
      <c r="C284" s="1594" t="s">
        <v>890</v>
      </c>
      <c r="D284" s="1594"/>
      <c r="E284" s="1594"/>
      <c r="F284" s="1594"/>
      <c r="G284" s="1594"/>
      <c r="H284" s="1594"/>
      <c r="I284" s="1594"/>
      <c r="J284" s="1594"/>
      <c r="K284" s="1594"/>
      <c r="L284" s="1594"/>
      <c r="M284" s="1594"/>
      <c r="N284" s="1594"/>
      <c r="O284" s="1594"/>
      <c r="P284" s="1594"/>
      <c r="Q284" s="1594"/>
      <c r="R284" s="1594"/>
      <c r="S284" s="1594"/>
      <c r="T284" s="1594"/>
      <c r="U284" s="1594"/>
      <c r="V284" s="1594"/>
      <c r="W284" s="1594"/>
      <c r="X284" s="1594"/>
      <c r="Y284" s="1594"/>
    </row>
    <row r="285" spans="3:25" ht="6.95" hidden="1" customHeight="1">
      <c r="C285" s="410"/>
      <c r="D285" s="410"/>
      <c r="F285" s="410"/>
      <c r="H285" s="410"/>
      <c r="J285" s="410"/>
      <c r="L285" s="410"/>
      <c r="N285" s="410"/>
      <c r="O285" s="410"/>
      <c r="P285" s="410"/>
      <c r="Q285" s="410"/>
      <c r="R285" s="410"/>
      <c r="T285" s="410"/>
      <c r="V285" s="410"/>
      <c r="X285" s="410"/>
      <c r="Y285" s="410"/>
    </row>
    <row r="286" spans="3:25" ht="33.75" hidden="1" customHeight="1">
      <c r="C286" s="1595" t="s">
        <v>808</v>
      </c>
      <c r="D286" s="1595"/>
      <c r="E286" s="1595"/>
      <c r="F286" s="1595"/>
      <c r="H286" s="1595" t="s">
        <v>809</v>
      </c>
      <c r="I286" s="1595"/>
      <c r="J286" s="1595"/>
      <c r="K286" s="1595"/>
      <c r="L286" s="1595"/>
      <c r="M286" s="1595"/>
      <c r="N286" s="1595"/>
      <c r="O286" s="582"/>
      <c r="P286" s="1595" t="s">
        <v>810</v>
      </c>
      <c r="Q286" s="1595"/>
      <c r="R286" s="1595"/>
      <c r="S286" s="1595"/>
      <c r="T286" s="1595"/>
      <c r="U286" s="596"/>
      <c r="V286" s="596"/>
      <c r="W286" s="596"/>
    </row>
    <row r="287" spans="3:25" ht="6.75" hidden="1" customHeight="1">
      <c r="C287" s="507"/>
      <c r="D287" s="507"/>
      <c r="F287" s="507"/>
      <c r="H287" s="507"/>
      <c r="J287" s="507"/>
      <c r="K287" s="507"/>
      <c r="L287" s="507"/>
      <c r="Q287" s="507"/>
      <c r="R287" s="507"/>
      <c r="T287" s="507"/>
      <c r="V287" s="507"/>
      <c r="X287" s="507"/>
      <c r="Y287" s="507"/>
    </row>
    <row r="288" spans="3:25" ht="20.100000000000001" hidden="1" customHeight="1">
      <c r="C288" s="1483" t="s">
        <v>159</v>
      </c>
      <c r="D288" s="1484"/>
      <c r="E288" s="1529"/>
      <c r="F288" s="1529"/>
      <c r="H288" s="1591" t="s">
        <v>159</v>
      </c>
      <c r="I288" s="1591"/>
      <c r="J288" s="1591"/>
      <c r="K288" s="1591"/>
      <c r="L288" s="1591"/>
      <c r="M288" s="1529"/>
      <c r="N288" s="1529"/>
      <c r="P288" s="1482" t="s">
        <v>159</v>
      </c>
      <c r="Q288" s="1482"/>
      <c r="R288" s="1529"/>
      <c r="S288" s="1529"/>
      <c r="T288" s="1529"/>
      <c r="U288" s="172"/>
      <c r="V288" s="588"/>
      <c r="W288" s="172"/>
      <c r="X288" s="588"/>
      <c r="Y288" s="588"/>
    </row>
    <row r="289" spans="3:25" ht="20.100000000000001" hidden="1" customHeight="1">
      <c r="C289" s="1596" t="s">
        <v>160</v>
      </c>
      <c r="D289" s="1597"/>
      <c r="E289" s="1529"/>
      <c r="F289" s="1529"/>
      <c r="H289" s="1591" t="s">
        <v>160</v>
      </c>
      <c r="I289" s="1591"/>
      <c r="J289" s="1591"/>
      <c r="K289" s="1591"/>
      <c r="L289" s="1591"/>
      <c r="M289" s="1529"/>
      <c r="N289" s="1529"/>
      <c r="P289" s="1482" t="s">
        <v>160</v>
      </c>
      <c r="Q289" s="1482"/>
      <c r="R289" s="1529"/>
      <c r="S289" s="1529"/>
      <c r="T289" s="1529"/>
      <c r="U289" s="172"/>
      <c r="V289" s="588"/>
      <c r="W289" s="172"/>
      <c r="X289" s="588"/>
      <c r="Y289" s="588"/>
    </row>
    <row r="290" spans="3:25" ht="20.100000000000001" hidden="1" customHeight="1">
      <c r="C290" s="1596" t="s">
        <v>161</v>
      </c>
      <c r="D290" s="1597"/>
      <c r="E290" s="1529"/>
      <c r="F290" s="1529"/>
      <c r="H290" s="1591" t="s">
        <v>161</v>
      </c>
      <c r="I290" s="1591"/>
      <c r="J290" s="1591"/>
      <c r="K290" s="1591"/>
      <c r="L290" s="1591"/>
      <c r="M290" s="1529"/>
      <c r="N290" s="1529"/>
      <c r="P290" s="1482" t="s">
        <v>161</v>
      </c>
      <c r="Q290" s="1482"/>
      <c r="R290" s="1529"/>
      <c r="S290" s="1529"/>
      <c r="T290" s="1529"/>
      <c r="U290" s="172"/>
      <c r="V290" s="588"/>
      <c r="W290" s="172"/>
      <c r="X290" s="588"/>
      <c r="Y290" s="588"/>
    </row>
    <row r="291" spans="3:25" ht="20.100000000000001" hidden="1" customHeight="1">
      <c r="C291" s="1596" t="s">
        <v>162</v>
      </c>
      <c r="D291" s="1597"/>
      <c r="E291" s="1529"/>
      <c r="F291" s="1529"/>
      <c r="H291" s="1591" t="s">
        <v>162</v>
      </c>
      <c r="I291" s="1591"/>
      <c r="J291" s="1591"/>
      <c r="K291" s="1591"/>
      <c r="L291" s="1591"/>
      <c r="M291" s="1529"/>
      <c r="N291" s="1529"/>
      <c r="P291" s="1482" t="s">
        <v>162</v>
      </c>
      <c r="Q291" s="1482"/>
      <c r="R291" s="1529"/>
      <c r="S291" s="1529"/>
      <c r="T291" s="1529"/>
      <c r="U291" s="172"/>
      <c r="V291" s="588"/>
      <c r="W291" s="172"/>
      <c r="X291" s="588"/>
      <c r="Y291" s="588"/>
    </row>
    <row r="292" spans="3:25" ht="20.100000000000001" hidden="1" customHeight="1">
      <c r="C292" s="1596" t="s">
        <v>163</v>
      </c>
      <c r="D292" s="1597"/>
      <c r="E292" s="1529"/>
      <c r="F292" s="1529"/>
      <c r="H292" s="1591" t="s">
        <v>163</v>
      </c>
      <c r="I292" s="1591"/>
      <c r="J292" s="1591"/>
      <c r="K292" s="1591"/>
      <c r="L292" s="1591"/>
      <c r="M292" s="1529"/>
      <c r="N292" s="1529"/>
      <c r="P292" s="1482" t="s">
        <v>163</v>
      </c>
      <c r="Q292" s="1482"/>
      <c r="R292" s="1529"/>
      <c r="S292" s="1529"/>
      <c r="T292" s="1529"/>
      <c r="U292" s="172"/>
      <c r="V292" s="588"/>
      <c r="W292" s="172"/>
      <c r="X292" s="588"/>
      <c r="Y292" s="588"/>
    </row>
    <row r="293" spans="3:25" ht="20.100000000000001" hidden="1" customHeight="1">
      <c r="C293" s="1596" t="s">
        <v>164</v>
      </c>
      <c r="D293" s="1597"/>
      <c r="E293" s="1529"/>
      <c r="F293" s="1529"/>
      <c r="H293" s="1591" t="s">
        <v>164</v>
      </c>
      <c r="I293" s="1591"/>
      <c r="J293" s="1591"/>
      <c r="K293" s="1591"/>
      <c r="L293" s="1591"/>
      <c r="M293" s="1529"/>
      <c r="N293" s="1529"/>
      <c r="P293" s="1482" t="s">
        <v>164</v>
      </c>
      <c r="Q293" s="1482"/>
      <c r="R293" s="1529"/>
      <c r="S293" s="1529"/>
      <c r="T293" s="1529"/>
      <c r="U293" s="172"/>
      <c r="V293" s="588"/>
      <c r="W293" s="172"/>
      <c r="X293" s="588"/>
      <c r="Y293" s="588"/>
    </row>
    <row r="294" spans="3:25" ht="20.100000000000001" hidden="1" customHeight="1">
      <c r="C294" s="1596" t="s">
        <v>165</v>
      </c>
      <c r="D294" s="1597"/>
      <c r="E294" s="1529"/>
      <c r="F294" s="1529"/>
      <c r="H294" s="1591" t="s">
        <v>165</v>
      </c>
      <c r="I294" s="1591"/>
      <c r="J294" s="1591"/>
      <c r="K294" s="1591"/>
      <c r="L294" s="1591"/>
      <c r="M294" s="1529"/>
      <c r="N294" s="1529"/>
      <c r="P294" s="1482" t="s">
        <v>165</v>
      </c>
      <c r="Q294" s="1482"/>
      <c r="R294" s="1529"/>
      <c r="S294" s="1529"/>
      <c r="T294" s="1529"/>
      <c r="U294" s="172"/>
      <c r="V294" s="588"/>
      <c r="W294" s="172"/>
      <c r="X294" s="588"/>
      <c r="Y294" s="588"/>
    </row>
    <row r="295" spans="3:25" ht="20.100000000000001" hidden="1" customHeight="1">
      <c r="C295" s="1596" t="s">
        <v>166</v>
      </c>
      <c r="D295" s="1597"/>
      <c r="E295" s="1529"/>
      <c r="F295" s="1529"/>
      <c r="H295" s="1591" t="s">
        <v>166</v>
      </c>
      <c r="I295" s="1591"/>
      <c r="J295" s="1591"/>
      <c r="K295" s="1591"/>
      <c r="L295" s="1591"/>
      <c r="M295" s="1529"/>
      <c r="N295" s="1529"/>
      <c r="P295" s="1482" t="s">
        <v>166</v>
      </c>
      <c r="Q295" s="1482"/>
      <c r="R295" s="1529"/>
      <c r="S295" s="1529"/>
      <c r="T295" s="1529"/>
      <c r="U295" s="172"/>
      <c r="V295" s="588"/>
      <c r="W295" s="172"/>
      <c r="X295" s="588"/>
      <c r="Y295" s="588"/>
    </row>
    <row r="296" spans="3:25" ht="20.100000000000001" hidden="1" customHeight="1">
      <c r="C296" s="1596" t="s">
        <v>167</v>
      </c>
      <c r="D296" s="1597"/>
      <c r="E296" s="1529"/>
      <c r="F296" s="1529"/>
      <c r="H296" s="1591" t="s">
        <v>167</v>
      </c>
      <c r="I296" s="1591"/>
      <c r="J296" s="1591"/>
      <c r="K296" s="1591"/>
      <c r="L296" s="1591"/>
      <c r="M296" s="1529"/>
      <c r="N296" s="1529"/>
      <c r="P296" s="1482" t="s">
        <v>167</v>
      </c>
      <c r="Q296" s="1482"/>
      <c r="R296" s="1529"/>
      <c r="S296" s="1529"/>
      <c r="T296" s="1529"/>
      <c r="U296" s="172"/>
      <c r="V296" s="588"/>
      <c r="W296" s="172"/>
      <c r="X296" s="588"/>
      <c r="Y296" s="588"/>
    </row>
    <row r="297" spans="3:25" ht="6.75" hidden="1" customHeight="1">
      <c r="C297" s="1"/>
      <c r="D297" s="1"/>
      <c r="F297" s="1"/>
      <c r="H297" s="1"/>
      <c r="J297" s="1"/>
      <c r="L297" s="1"/>
      <c r="N297" s="1"/>
      <c r="O297" s="1"/>
      <c r="P297" s="1"/>
      <c r="Q297" s="1"/>
      <c r="R297" s="1"/>
      <c r="T297" s="1"/>
      <c r="V297" s="1"/>
      <c r="X297" s="1"/>
      <c r="Y297" s="1"/>
    </row>
    <row r="298" spans="3:25" s="452" customFormat="1" ht="20.100000000000001" customHeight="1">
      <c r="C298" s="1278" t="s">
        <v>2470</v>
      </c>
      <c r="D298" s="987"/>
      <c r="E298" s="987"/>
      <c r="F298" s="987"/>
      <c r="G298" s="987"/>
      <c r="H298" s="987"/>
      <c r="I298" s="987"/>
      <c r="J298" s="987"/>
      <c r="K298" s="987"/>
      <c r="L298" s="987"/>
      <c r="M298" s="987"/>
      <c r="N298" s="987"/>
      <c r="O298" s="987"/>
      <c r="P298" s="987"/>
      <c r="Q298" s="987"/>
      <c r="R298" s="987"/>
      <c r="S298" s="987"/>
      <c r="T298" s="987"/>
      <c r="U298" s="987"/>
      <c r="V298" s="987"/>
      <c r="W298" s="987"/>
      <c r="X298" s="987"/>
      <c r="Y298" s="1279"/>
    </row>
    <row r="299" spans="3:25" ht="15.75" customHeight="1">
      <c r="C299" s="1611"/>
      <c r="D299" s="1612"/>
      <c r="E299" s="1612"/>
      <c r="F299" s="1612"/>
      <c r="G299" s="1612"/>
      <c r="H299" s="1612"/>
      <c r="I299" s="1612"/>
      <c r="J299" s="1612"/>
      <c r="K299" s="1612"/>
      <c r="L299" s="1612"/>
      <c r="M299" s="1612"/>
      <c r="N299" s="1612"/>
      <c r="O299" s="1612"/>
      <c r="P299" s="1612"/>
      <c r="Q299" s="1612"/>
      <c r="R299" s="1612"/>
      <c r="S299" s="1612"/>
      <c r="T299" s="1612"/>
      <c r="U299" s="1612"/>
      <c r="V299" s="1612"/>
      <c r="W299" s="1612"/>
      <c r="X299" s="1612"/>
      <c r="Y299" s="1613"/>
    </row>
    <row r="300" spans="3:25" ht="15.75" customHeight="1">
      <c r="C300" s="1614"/>
      <c r="D300" s="1615"/>
      <c r="E300" s="1615"/>
      <c r="F300" s="1615"/>
      <c r="G300" s="1615"/>
      <c r="H300" s="1615"/>
      <c r="I300" s="1615"/>
      <c r="J300" s="1615"/>
      <c r="K300" s="1615"/>
      <c r="L300" s="1615"/>
      <c r="M300" s="1615"/>
      <c r="N300" s="1615"/>
      <c r="O300" s="1615"/>
      <c r="P300" s="1615"/>
      <c r="Q300" s="1615"/>
      <c r="R300" s="1615"/>
      <c r="S300" s="1615"/>
      <c r="T300" s="1615"/>
      <c r="U300" s="1615"/>
      <c r="V300" s="1615"/>
      <c r="W300" s="1615"/>
      <c r="X300" s="1615"/>
      <c r="Y300" s="1616"/>
    </row>
    <row r="301" spans="3:25" ht="15.75" customHeight="1">
      <c r="C301" s="1617"/>
      <c r="D301" s="1618"/>
      <c r="E301" s="1618"/>
      <c r="F301" s="1618"/>
      <c r="G301" s="1618"/>
      <c r="H301" s="1618"/>
      <c r="I301" s="1618"/>
      <c r="J301" s="1618"/>
      <c r="K301" s="1618"/>
      <c r="L301" s="1618"/>
      <c r="M301" s="1618"/>
      <c r="N301" s="1618"/>
      <c r="O301" s="1618"/>
      <c r="P301" s="1618"/>
      <c r="Q301" s="1618"/>
      <c r="R301" s="1618"/>
      <c r="S301" s="1618"/>
      <c r="T301" s="1618"/>
      <c r="U301" s="1618"/>
      <c r="V301" s="1618"/>
      <c r="W301" s="1618"/>
      <c r="X301" s="1618"/>
      <c r="Y301" s="1619"/>
    </row>
    <row r="302" spans="3:25" ht="14.25" customHeight="1"/>
    <row r="303" spans="3:25" ht="15.75">
      <c r="C303" s="831" t="s">
        <v>168</v>
      </c>
      <c r="D303" s="831"/>
      <c r="E303" s="831"/>
      <c r="F303" s="831"/>
      <c r="G303" s="831"/>
      <c r="H303" s="831"/>
      <c r="I303" s="831"/>
      <c r="J303" s="831"/>
      <c r="K303" s="831"/>
      <c r="L303" s="831"/>
      <c r="M303" s="831"/>
      <c r="N303" s="831"/>
      <c r="O303" s="831"/>
      <c r="P303" s="831"/>
      <c r="Q303" s="831"/>
      <c r="R303" s="831"/>
      <c r="S303" s="831"/>
      <c r="T303" s="831"/>
      <c r="U303" s="831"/>
      <c r="V303" s="831"/>
      <c r="W303" s="831"/>
      <c r="X303" s="831"/>
      <c r="Y303" s="831"/>
    </row>
    <row r="304" spans="3:25">
      <c r="C304" s="39"/>
      <c r="D304" s="39"/>
      <c r="F304" s="39"/>
      <c r="H304" s="39"/>
      <c r="J304" s="39"/>
      <c r="L304" s="39"/>
      <c r="N304" s="39"/>
      <c r="O304" s="39"/>
    </row>
    <row r="305" spans="3:25" ht="27.75" customHeight="1">
      <c r="C305" s="1620" t="s">
        <v>169</v>
      </c>
      <c r="D305" s="1620"/>
      <c r="E305" s="1620"/>
      <c r="F305" s="1620"/>
      <c r="G305" s="1620"/>
      <c r="H305" s="1620"/>
      <c r="I305" s="1620"/>
      <c r="J305" s="1620"/>
      <c r="K305" s="1620"/>
      <c r="L305" s="1620"/>
      <c r="M305" s="1620"/>
      <c r="N305" s="1620"/>
      <c r="O305" s="1620"/>
      <c r="P305" s="1620"/>
      <c r="Q305" s="1620"/>
      <c r="R305" s="1620"/>
      <c r="S305" s="1620"/>
      <c r="T305" s="1620"/>
      <c r="U305" s="1620"/>
      <c r="V305" s="1620"/>
      <c r="W305" s="1620"/>
      <c r="X305" s="1620"/>
      <c r="Y305" s="1620"/>
    </row>
    <row r="306" spans="3:25" ht="15.75">
      <c r="C306" s="831" t="s">
        <v>170</v>
      </c>
      <c r="D306" s="831"/>
      <c r="E306" s="831"/>
      <c r="F306" s="831"/>
      <c r="G306" s="831"/>
      <c r="H306" s="831"/>
      <c r="I306" s="831"/>
      <c r="J306" s="831"/>
      <c r="K306" s="831"/>
      <c r="L306" s="831"/>
      <c r="M306" s="831"/>
      <c r="N306" s="831"/>
      <c r="O306" s="831"/>
      <c r="P306" s="831"/>
      <c r="Q306" s="831"/>
      <c r="R306" s="831"/>
      <c r="S306" s="831"/>
      <c r="T306" s="831"/>
      <c r="U306" s="831"/>
      <c r="V306" s="831"/>
      <c r="W306" s="831"/>
      <c r="X306" s="831"/>
      <c r="Y306" s="831"/>
    </row>
    <row r="307" spans="3:25" ht="5.25" customHeight="1">
      <c r="C307" s="39"/>
      <c r="D307" s="39"/>
      <c r="F307" s="39"/>
      <c r="H307" s="39"/>
      <c r="J307" s="39"/>
      <c r="L307" s="39"/>
      <c r="N307" s="39"/>
      <c r="O307" s="39"/>
    </row>
    <row r="308" spans="3:25" ht="30" customHeight="1">
      <c r="C308" s="1621" t="s">
        <v>171</v>
      </c>
      <c r="D308" s="1621"/>
      <c r="E308" s="1621"/>
      <c r="F308" s="1621"/>
      <c r="G308" s="1621"/>
      <c r="H308" s="1621"/>
      <c r="I308" s="1621"/>
      <c r="J308" s="1621"/>
      <c r="K308" s="1621"/>
      <c r="L308" s="1621"/>
      <c r="M308" s="1621"/>
      <c r="N308" s="1621"/>
      <c r="O308" s="1621"/>
      <c r="P308" s="1621"/>
      <c r="Q308" s="1621"/>
      <c r="R308" s="1621"/>
      <c r="S308" s="1621"/>
      <c r="T308" s="1621"/>
      <c r="U308" s="1621"/>
      <c r="V308" s="1621"/>
      <c r="W308" s="1621"/>
      <c r="X308" s="1621"/>
      <c r="Y308" s="1621"/>
    </row>
    <row r="309" spans="3:25" ht="15.75">
      <c r="C309" s="831" t="s">
        <v>172</v>
      </c>
      <c r="D309" s="831"/>
      <c r="E309" s="831"/>
      <c r="F309" s="831"/>
      <c r="G309" s="831"/>
      <c r="H309" s="831"/>
      <c r="I309" s="831"/>
      <c r="J309" s="831"/>
      <c r="K309" s="831"/>
      <c r="L309" s="831"/>
      <c r="M309" s="831"/>
      <c r="N309" s="831"/>
      <c r="O309" s="831"/>
      <c r="P309" s="831"/>
      <c r="Q309" s="831"/>
      <c r="R309" s="831"/>
      <c r="S309" s="831"/>
      <c r="T309" s="831"/>
      <c r="U309" s="831"/>
      <c r="V309" s="831"/>
      <c r="W309" s="831"/>
      <c r="X309" s="831"/>
      <c r="Y309" s="831"/>
    </row>
    <row r="310" spans="3:25" ht="15.75">
      <c r="C310" s="831" t="s">
        <v>173</v>
      </c>
      <c r="D310" s="831"/>
      <c r="E310" s="831"/>
      <c r="F310" s="831"/>
      <c r="G310" s="831"/>
      <c r="H310" s="831"/>
      <c r="I310" s="831"/>
      <c r="J310" s="831"/>
      <c r="K310" s="831"/>
      <c r="L310" s="831"/>
      <c r="M310" s="831"/>
      <c r="N310" s="831"/>
      <c r="O310" s="831"/>
      <c r="P310" s="831"/>
      <c r="Q310" s="831"/>
      <c r="R310" s="831"/>
      <c r="S310" s="831"/>
      <c r="T310" s="831"/>
      <c r="U310" s="831"/>
      <c r="V310" s="831"/>
      <c r="W310" s="831"/>
      <c r="X310" s="831"/>
      <c r="Y310" s="534"/>
    </row>
    <row r="311" spans="3:25" ht="15.75">
      <c r="C311" s="534"/>
      <c r="D311" s="534"/>
      <c r="F311" s="534"/>
      <c r="H311" s="534"/>
      <c r="J311" s="534"/>
      <c r="L311" s="534"/>
      <c r="N311" s="534"/>
      <c r="O311" s="534"/>
      <c r="P311" s="534"/>
      <c r="Q311" s="534"/>
      <c r="R311" s="534"/>
      <c r="T311" s="534"/>
      <c r="V311" s="534"/>
      <c r="X311" s="534"/>
      <c r="Y311" s="534"/>
    </row>
    <row r="312" spans="3:25" ht="15.75">
      <c r="C312" s="831" t="s">
        <v>10</v>
      </c>
      <c r="D312" s="831"/>
      <c r="E312" s="831"/>
      <c r="F312" s="831"/>
      <c r="G312" s="831"/>
      <c r="H312" s="831"/>
      <c r="I312" s="831"/>
      <c r="J312" s="831"/>
      <c r="K312" s="831"/>
      <c r="L312" s="831"/>
      <c r="M312" s="831"/>
      <c r="N312" s="831"/>
      <c r="O312" s="831"/>
      <c r="P312" s="831"/>
      <c r="Q312" s="831"/>
      <c r="R312" s="831"/>
      <c r="S312" s="831"/>
      <c r="T312" s="831"/>
      <c r="U312" s="831"/>
      <c r="V312" s="831"/>
      <c r="W312" s="831"/>
      <c r="X312" s="831"/>
      <c r="Y312" s="831"/>
    </row>
    <row r="313" spans="3:25">
      <c r="X313" s="657"/>
    </row>
    <row r="314" spans="3:25"/>
    <row r="315" spans="3:25" ht="15" customHeight="1">
      <c r="W315" s="658"/>
    </row>
  </sheetData>
  <sheetProtection algorithmName="SHA-512" hashValue="UhgiShOipaVvHHRAqE0j40TXwSgutc7fkWfpoQ5J8ltz7fZXh7a4daiD8p5m9krQgf6y7ETJrZ7y7tp5/Dfr8A==" saltValue="k3CDTsG/fX9QePDkULjnAQ==" spinCount="100000" sheet="1" objects="1" scenarios="1" selectLockedCells="1" selectUnlockedCells="1"/>
  <mergeCells count="595">
    <mergeCell ref="K265:L265"/>
    <mergeCell ref="C265:H265"/>
    <mergeCell ref="T46:Y50"/>
    <mergeCell ref="C261:D263"/>
    <mergeCell ref="F261:H261"/>
    <mergeCell ref="F262:H262"/>
    <mergeCell ref="F263:H263"/>
    <mergeCell ref="L254:Q254"/>
    <mergeCell ref="F255:H255"/>
    <mergeCell ref="C257:G257"/>
    <mergeCell ref="H257:N257"/>
    <mergeCell ref="J263:N263"/>
    <mergeCell ref="S261:T261"/>
    <mergeCell ref="S263:T263"/>
    <mergeCell ref="X261:Y261"/>
    <mergeCell ref="X263:Y263"/>
    <mergeCell ref="V263:W263"/>
    <mergeCell ref="H110:Y110"/>
    <mergeCell ref="J261:N261"/>
    <mergeCell ref="C9:Y9"/>
    <mergeCell ref="C42:Y42"/>
    <mergeCell ref="C25:Y25"/>
    <mergeCell ref="C26:Y26"/>
    <mergeCell ref="C27:Y27"/>
    <mergeCell ref="C28:Y28"/>
    <mergeCell ref="C29:Y29"/>
    <mergeCell ref="C40:Y40"/>
    <mergeCell ref="C41:Y41"/>
    <mergeCell ref="C30:Y30"/>
    <mergeCell ref="C32:Y32"/>
    <mergeCell ref="C33:Y33"/>
    <mergeCell ref="C34:Y34"/>
    <mergeCell ref="C35:Y35"/>
    <mergeCell ref="C11:Y11"/>
    <mergeCell ref="C14:Y14"/>
    <mergeCell ref="C37:Y37"/>
    <mergeCell ref="C12:Y12"/>
    <mergeCell ref="C13:Y13"/>
    <mergeCell ref="J262:N262"/>
    <mergeCell ref="V261:W261"/>
    <mergeCell ref="C309:Y309"/>
    <mergeCell ref="C310:X310"/>
    <mergeCell ref="C312:Y312"/>
    <mergeCell ref="L46:N50"/>
    <mergeCell ref="C46:F51"/>
    <mergeCell ref="C298:Y298"/>
    <mergeCell ref="C299:Y301"/>
    <mergeCell ref="C303:Y303"/>
    <mergeCell ref="C305:Y305"/>
    <mergeCell ref="C306:Y306"/>
    <mergeCell ref="C308:Y308"/>
    <mergeCell ref="C296:D296"/>
    <mergeCell ref="E296:F296"/>
    <mergeCell ref="H296:L296"/>
    <mergeCell ref="M296:N296"/>
    <mergeCell ref="P296:Q296"/>
    <mergeCell ref="R296:T296"/>
    <mergeCell ref="C295:D295"/>
    <mergeCell ref="E295:F295"/>
    <mergeCell ref="H295:L295"/>
    <mergeCell ref="M295:N295"/>
    <mergeCell ref="P295:Q295"/>
    <mergeCell ref="R295:T295"/>
    <mergeCell ref="C294:D294"/>
    <mergeCell ref="E294:F294"/>
    <mergeCell ref="H294:L294"/>
    <mergeCell ref="M294:N294"/>
    <mergeCell ref="P294:Q294"/>
    <mergeCell ref="R294:T294"/>
    <mergeCell ref="C293:D293"/>
    <mergeCell ref="E293:F293"/>
    <mergeCell ref="H293:L293"/>
    <mergeCell ref="M293:N293"/>
    <mergeCell ref="P293:Q293"/>
    <mergeCell ref="R293:T293"/>
    <mergeCell ref="C292:D292"/>
    <mergeCell ref="E292:F292"/>
    <mergeCell ref="H292:L292"/>
    <mergeCell ref="M292:N292"/>
    <mergeCell ref="P292:Q292"/>
    <mergeCell ref="R292:T292"/>
    <mergeCell ref="C291:D291"/>
    <mergeCell ref="E291:F291"/>
    <mergeCell ref="H291:L291"/>
    <mergeCell ref="M291:N291"/>
    <mergeCell ref="P291:Q291"/>
    <mergeCell ref="R291:T291"/>
    <mergeCell ref="C290:D290"/>
    <mergeCell ref="E290:F290"/>
    <mergeCell ref="H290:L290"/>
    <mergeCell ref="M290:N290"/>
    <mergeCell ref="P290:Q290"/>
    <mergeCell ref="R290:T290"/>
    <mergeCell ref="C289:D289"/>
    <mergeCell ref="E289:F289"/>
    <mergeCell ref="H289:L289"/>
    <mergeCell ref="M289:N289"/>
    <mergeCell ref="P289:Q289"/>
    <mergeCell ref="R289:T289"/>
    <mergeCell ref="C288:D288"/>
    <mergeCell ref="E288:F288"/>
    <mergeCell ref="H288:L288"/>
    <mergeCell ref="M288:N288"/>
    <mergeCell ref="P288:Q288"/>
    <mergeCell ref="R288:T288"/>
    <mergeCell ref="C278:Y278"/>
    <mergeCell ref="C280:Y280"/>
    <mergeCell ref="C282:H282"/>
    <mergeCell ref="K282:L282"/>
    <mergeCell ref="C284:Y284"/>
    <mergeCell ref="C286:F286"/>
    <mergeCell ref="H286:N286"/>
    <mergeCell ref="P286:T286"/>
    <mergeCell ref="C270:Y270"/>
    <mergeCell ref="C272:H272"/>
    <mergeCell ref="K272:L272"/>
    <mergeCell ref="C274:H274"/>
    <mergeCell ref="K274:L274"/>
    <mergeCell ref="C276:H276"/>
    <mergeCell ref="K276:L276"/>
    <mergeCell ref="C267:Y267"/>
    <mergeCell ref="C269:Y269"/>
    <mergeCell ref="Q257:Y257"/>
    <mergeCell ref="C259:Y259"/>
    <mergeCell ref="C250:Y250"/>
    <mergeCell ref="C252:D255"/>
    <mergeCell ref="F252:H252"/>
    <mergeCell ref="L252:P252"/>
    <mergeCell ref="Q252:Y252"/>
    <mergeCell ref="F253:H253"/>
    <mergeCell ref="L253:P253"/>
    <mergeCell ref="Q253:S253"/>
    <mergeCell ref="T253:V253"/>
    <mergeCell ref="F254:H254"/>
    <mergeCell ref="C243:T243"/>
    <mergeCell ref="U243:Y243"/>
    <mergeCell ref="C245:D246"/>
    <mergeCell ref="H245:R246"/>
    <mergeCell ref="T245:Y246"/>
    <mergeCell ref="C248:Y248"/>
    <mergeCell ref="C238:G239"/>
    <mergeCell ref="I238:J238"/>
    <mergeCell ref="K238:O239"/>
    <mergeCell ref="P238:Y239"/>
    <mergeCell ref="I239:J239"/>
    <mergeCell ref="C241:T241"/>
    <mergeCell ref="U241:Y241"/>
    <mergeCell ref="C236:G236"/>
    <mergeCell ref="H236:J236"/>
    <mergeCell ref="K236:O236"/>
    <mergeCell ref="P236:R236"/>
    <mergeCell ref="S236:T236"/>
    <mergeCell ref="U236:Y236"/>
    <mergeCell ref="C235:G235"/>
    <mergeCell ref="H235:J235"/>
    <mergeCell ref="K235:O235"/>
    <mergeCell ref="P235:R235"/>
    <mergeCell ref="S235:T235"/>
    <mergeCell ref="U235:Y235"/>
    <mergeCell ref="C234:G234"/>
    <mergeCell ref="H234:J234"/>
    <mergeCell ref="K234:O234"/>
    <mergeCell ref="P234:R234"/>
    <mergeCell ref="S234:T234"/>
    <mergeCell ref="U234:Y234"/>
    <mergeCell ref="C233:G233"/>
    <mergeCell ref="H233:J233"/>
    <mergeCell ref="K233:O233"/>
    <mergeCell ref="P233:R233"/>
    <mergeCell ref="S233:T233"/>
    <mergeCell ref="U233:Y233"/>
    <mergeCell ref="S229:T229"/>
    <mergeCell ref="U229:Y229"/>
    <mergeCell ref="C228:G228"/>
    <mergeCell ref="H228:J228"/>
    <mergeCell ref="K228:O228"/>
    <mergeCell ref="P228:R228"/>
    <mergeCell ref="C232:G232"/>
    <mergeCell ref="H232:J232"/>
    <mergeCell ref="K232:O232"/>
    <mergeCell ref="P232:R232"/>
    <mergeCell ref="S232:T232"/>
    <mergeCell ref="U232:Y232"/>
    <mergeCell ref="C231:G231"/>
    <mergeCell ref="H231:J231"/>
    <mergeCell ref="K231:O231"/>
    <mergeCell ref="P231:R231"/>
    <mergeCell ref="S231:T231"/>
    <mergeCell ref="U231:Y231"/>
    <mergeCell ref="C222:G222"/>
    <mergeCell ref="H222:L222"/>
    <mergeCell ref="P222:R222"/>
    <mergeCell ref="C230:G230"/>
    <mergeCell ref="H230:J230"/>
    <mergeCell ref="K230:O230"/>
    <mergeCell ref="P230:R230"/>
    <mergeCell ref="S222:W222"/>
    <mergeCell ref="C224:Y224"/>
    <mergeCell ref="C226:G227"/>
    <mergeCell ref="H226:J227"/>
    <mergeCell ref="K226:R226"/>
    <mergeCell ref="S226:T227"/>
    <mergeCell ref="U226:Y227"/>
    <mergeCell ref="K227:O227"/>
    <mergeCell ref="P227:R227"/>
    <mergeCell ref="S230:T230"/>
    <mergeCell ref="U230:Y230"/>
    <mergeCell ref="S228:T228"/>
    <mergeCell ref="U228:Y228"/>
    <mergeCell ref="C229:G229"/>
    <mergeCell ref="H229:J229"/>
    <mergeCell ref="K229:O229"/>
    <mergeCell ref="P229:R229"/>
    <mergeCell ref="E220:G220"/>
    <mergeCell ref="I220:L220"/>
    <mergeCell ref="Q220:R220"/>
    <mergeCell ref="S220:T220"/>
    <mergeCell ref="U220:W220"/>
    <mergeCell ref="E221:G221"/>
    <mergeCell ref="I221:L221"/>
    <mergeCell ref="Q221:R221"/>
    <mergeCell ref="S221:T221"/>
    <mergeCell ref="U221:W221"/>
    <mergeCell ref="E218:G218"/>
    <mergeCell ref="I218:L218"/>
    <mergeCell ref="Q218:R218"/>
    <mergeCell ref="S218:T218"/>
    <mergeCell ref="U218:W218"/>
    <mergeCell ref="E219:G219"/>
    <mergeCell ref="I219:L219"/>
    <mergeCell ref="Q219:R219"/>
    <mergeCell ref="S219:T219"/>
    <mergeCell ref="U219:W219"/>
    <mergeCell ref="E216:G216"/>
    <mergeCell ref="I216:L216"/>
    <mergeCell ref="Q216:R216"/>
    <mergeCell ref="S216:T216"/>
    <mergeCell ref="U216:W216"/>
    <mergeCell ref="E217:G217"/>
    <mergeCell ref="I217:L217"/>
    <mergeCell ref="Q217:R217"/>
    <mergeCell ref="S217:T217"/>
    <mergeCell ref="U217:W217"/>
    <mergeCell ref="E214:G214"/>
    <mergeCell ref="I214:L214"/>
    <mergeCell ref="Q214:R214"/>
    <mergeCell ref="S214:T214"/>
    <mergeCell ref="U214:W214"/>
    <mergeCell ref="E215:G215"/>
    <mergeCell ref="I215:L215"/>
    <mergeCell ref="Q215:R215"/>
    <mergeCell ref="S215:T215"/>
    <mergeCell ref="U215:W215"/>
    <mergeCell ref="U210:X210"/>
    <mergeCell ref="C212:L212"/>
    <mergeCell ref="P212:X212"/>
    <mergeCell ref="E213:G213"/>
    <mergeCell ref="I213:L213"/>
    <mergeCell ref="P213:W213"/>
    <mergeCell ref="C209:E209"/>
    <mergeCell ref="N209:P209"/>
    <mergeCell ref="Q209:R209"/>
    <mergeCell ref="S209:T209"/>
    <mergeCell ref="U209:X209"/>
    <mergeCell ref="C210:E210"/>
    <mergeCell ref="F210:H210"/>
    <mergeCell ref="N210:P210"/>
    <mergeCell ref="Q210:R210"/>
    <mergeCell ref="S210:T210"/>
    <mergeCell ref="U207:X207"/>
    <mergeCell ref="C208:E208"/>
    <mergeCell ref="I208:L208"/>
    <mergeCell ref="N208:P208"/>
    <mergeCell ref="Q208:R208"/>
    <mergeCell ref="S208:T208"/>
    <mergeCell ref="U208:X208"/>
    <mergeCell ref="C207:E207"/>
    <mergeCell ref="I207:L207"/>
    <mergeCell ref="N207:P207"/>
    <mergeCell ref="Q207:R207"/>
    <mergeCell ref="S207:T207"/>
    <mergeCell ref="U205:Y205"/>
    <mergeCell ref="C206:E206"/>
    <mergeCell ref="I206:L206"/>
    <mergeCell ref="N206:P206"/>
    <mergeCell ref="Q206:R206"/>
    <mergeCell ref="S206:T206"/>
    <mergeCell ref="U206:X206"/>
    <mergeCell ref="C205:E205"/>
    <mergeCell ref="I205:L205"/>
    <mergeCell ref="N205:P205"/>
    <mergeCell ref="Q205:R205"/>
    <mergeCell ref="S205:T205"/>
    <mergeCell ref="U203:Y203"/>
    <mergeCell ref="C204:E204"/>
    <mergeCell ref="I204:L204"/>
    <mergeCell ref="N204:P204"/>
    <mergeCell ref="Q204:R204"/>
    <mergeCell ref="S204:T204"/>
    <mergeCell ref="U204:Y204"/>
    <mergeCell ref="C203:E203"/>
    <mergeCell ref="I203:L203"/>
    <mergeCell ref="N203:P203"/>
    <mergeCell ref="Q203:R203"/>
    <mergeCell ref="S203:T203"/>
    <mergeCell ref="U201:Y201"/>
    <mergeCell ref="C202:E202"/>
    <mergeCell ref="I202:L202"/>
    <mergeCell ref="N202:P202"/>
    <mergeCell ref="Q202:R202"/>
    <mergeCell ref="S202:T202"/>
    <mergeCell ref="U202:Y202"/>
    <mergeCell ref="C201:E201"/>
    <mergeCell ref="I201:L201"/>
    <mergeCell ref="N201:P201"/>
    <mergeCell ref="Q201:R201"/>
    <mergeCell ref="S201:T201"/>
    <mergeCell ref="U199:Y199"/>
    <mergeCell ref="C200:E200"/>
    <mergeCell ref="I200:L200"/>
    <mergeCell ref="N200:P200"/>
    <mergeCell ref="Q200:R200"/>
    <mergeCell ref="S200:T200"/>
    <mergeCell ref="U200:Y200"/>
    <mergeCell ref="C199:E199"/>
    <mergeCell ref="I199:L199"/>
    <mergeCell ref="N199:P199"/>
    <mergeCell ref="Q199:R199"/>
    <mergeCell ref="S199:T199"/>
    <mergeCell ref="U197:Y197"/>
    <mergeCell ref="C198:E198"/>
    <mergeCell ref="I198:L198"/>
    <mergeCell ref="N198:P198"/>
    <mergeCell ref="Q198:R198"/>
    <mergeCell ref="S198:T198"/>
    <mergeCell ref="U198:Y198"/>
    <mergeCell ref="C197:E197"/>
    <mergeCell ref="I197:L197"/>
    <mergeCell ref="N197:P197"/>
    <mergeCell ref="Q197:R197"/>
    <mergeCell ref="S197:T197"/>
    <mergeCell ref="U195:Y195"/>
    <mergeCell ref="C196:E196"/>
    <mergeCell ref="I196:L196"/>
    <mergeCell ref="N196:P196"/>
    <mergeCell ref="Q196:R196"/>
    <mergeCell ref="S196:T196"/>
    <mergeCell ref="U196:Y196"/>
    <mergeCell ref="C195:E195"/>
    <mergeCell ref="I195:L195"/>
    <mergeCell ref="N195:P195"/>
    <mergeCell ref="Q195:R195"/>
    <mergeCell ref="S195:T195"/>
    <mergeCell ref="U193:Y193"/>
    <mergeCell ref="C194:E194"/>
    <mergeCell ref="I194:L194"/>
    <mergeCell ref="N194:P194"/>
    <mergeCell ref="Q194:R194"/>
    <mergeCell ref="S194:T194"/>
    <mergeCell ref="U194:Y194"/>
    <mergeCell ref="C193:E193"/>
    <mergeCell ref="I193:L193"/>
    <mergeCell ref="N193:P193"/>
    <mergeCell ref="Q193:R193"/>
    <mergeCell ref="S193:T193"/>
    <mergeCell ref="U191:Y191"/>
    <mergeCell ref="C192:E192"/>
    <mergeCell ref="I192:L192"/>
    <mergeCell ref="N192:P192"/>
    <mergeCell ref="Q192:R192"/>
    <mergeCell ref="S192:T192"/>
    <mergeCell ref="U192:Y192"/>
    <mergeCell ref="C191:E191"/>
    <mergeCell ref="I191:L191"/>
    <mergeCell ref="N191:P191"/>
    <mergeCell ref="Q191:R191"/>
    <mergeCell ref="S191:T191"/>
    <mergeCell ref="U189:Y189"/>
    <mergeCell ref="C190:E190"/>
    <mergeCell ref="I190:L190"/>
    <mergeCell ref="N190:P190"/>
    <mergeCell ref="Q190:R190"/>
    <mergeCell ref="S190:T190"/>
    <mergeCell ref="U190:Y190"/>
    <mergeCell ref="C189:E189"/>
    <mergeCell ref="I189:L189"/>
    <mergeCell ref="N189:P189"/>
    <mergeCell ref="Q189:R189"/>
    <mergeCell ref="S189:T189"/>
    <mergeCell ref="U187:Y187"/>
    <mergeCell ref="C188:E188"/>
    <mergeCell ref="I188:L188"/>
    <mergeCell ref="N188:P188"/>
    <mergeCell ref="Q188:R188"/>
    <mergeCell ref="S188:T188"/>
    <mergeCell ref="U188:Y188"/>
    <mergeCell ref="C187:E187"/>
    <mergeCell ref="I187:L187"/>
    <mergeCell ref="N187:P187"/>
    <mergeCell ref="Q187:R187"/>
    <mergeCell ref="S187:T187"/>
    <mergeCell ref="U185:Y185"/>
    <mergeCell ref="C186:E186"/>
    <mergeCell ref="I186:L186"/>
    <mergeCell ref="N186:P186"/>
    <mergeCell ref="Q186:R186"/>
    <mergeCell ref="S186:T186"/>
    <mergeCell ref="U186:Y186"/>
    <mergeCell ref="C185:E185"/>
    <mergeCell ref="I185:L185"/>
    <mergeCell ref="N185:P185"/>
    <mergeCell ref="Q185:R185"/>
    <mergeCell ref="S185:T185"/>
    <mergeCell ref="U183:Y183"/>
    <mergeCell ref="C184:E184"/>
    <mergeCell ref="I184:L184"/>
    <mergeCell ref="N184:P184"/>
    <mergeCell ref="Q184:R184"/>
    <mergeCell ref="S184:T184"/>
    <mergeCell ref="U184:Y184"/>
    <mergeCell ref="C183:E183"/>
    <mergeCell ref="I183:L183"/>
    <mergeCell ref="N183:P183"/>
    <mergeCell ref="Q183:R183"/>
    <mergeCell ref="S183:T183"/>
    <mergeCell ref="U181:Y181"/>
    <mergeCell ref="C182:E182"/>
    <mergeCell ref="I182:L182"/>
    <mergeCell ref="N182:P182"/>
    <mergeCell ref="Q182:R182"/>
    <mergeCell ref="S182:T182"/>
    <mergeCell ref="U182:Y182"/>
    <mergeCell ref="C181:E181"/>
    <mergeCell ref="I181:L181"/>
    <mergeCell ref="N181:P181"/>
    <mergeCell ref="Q181:R181"/>
    <mergeCell ref="S181:T181"/>
    <mergeCell ref="U179:Y179"/>
    <mergeCell ref="C180:E180"/>
    <mergeCell ref="I180:L180"/>
    <mergeCell ref="N180:P180"/>
    <mergeCell ref="Q180:R180"/>
    <mergeCell ref="S180:T180"/>
    <mergeCell ref="U180:Y180"/>
    <mergeCell ref="C179:E179"/>
    <mergeCell ref="I179:L179"/>
    <mergeCell ref="N179:P179"/>
    <mergeCell ref="Q179:R179"/>
    <mergeCell ref="S179:T179"/>
    <mergeCell ref="U177:Y177"/>
    <mergeCell ref="C178:E178"/>
    <mergeCell ref="I178:L178"/>
    <mergeCell ref="N178:P178"/>
    <mergeCell ref="Q178:R178"/>
    <mergeCell ref="S178:T178"/>
    <mergeCell ref="U178:Y178"/>
    <mergeCell ref="C177:E177"/>
    <mergeCell ref="I177:L177"/>
    <mergeCell ref="N177:P177"/>
    <mergeCell ref="Q177:R177"/>
    <mergeCell ref="S177:T177"/>
    <mergeCell ref="U175:Y175"/>
    <mergeCell ref="C176:E176"/>
    <mergeCell ref="I176:L176"/>
    <mergeCell ref="N176:P176"/>
    <mergeCell ref="Q176:R176"/>
    <mergeCell ref="S176:T176"/>
    <mergeCell ref="U176:Y176"/>
    <mergeCell ref="C175:E175"/>
    <mergeCell ref="I175:L175"/>
    <mergeCell ref="N175:P175"/>
    <mergeCell ref="Q175:R175"/>
    <mergeCell ref="S175:T175"/>
    <mergeCell ref="U173:Y173"/>
    <mergeCell ref="C174:E174"/>
    <mergeCell ref="I174:L174"/>
    <mergeCell ref="N174:P174"/>
    <mergeCell ref="Q174:R174"/>
    <mergeCell ref="S174:T174"/>
    <mergeCell ref="U174:Y174"/>
    <mergeCell ref="C173:E173"/>
    <mergeCell ref="I173:L173"/>
    <mergeCell ref="N173:P173"/>
    <mergeCell ref="Q173:R173"/>
    <mergeCell ref="S173:T173"/>
    <mergeCell ref="C168:Y168"/>
    <mergeCell ref="C170:Y170"/>
    <mergeCell ref="C172:E172"/>
    <mergeCell ref="F172:G172"/>
    <mergeCell ref="I172:L172"/>
    <mergeCell ref="N172:P172"/>
    <mergeCell ref="Q172:R172"/>
    <mergeCell ref="S172:T172"/>
    <mergeCell ref="U172:Y172"/>
    <mergeCell ref="W152:Y152"/>
    <mergeCell ref="C161:P161"/>
    <mergeCell ref="C163:P163"/>
    <mergeCell ref="R163:X163"/>
    <mergeCell ref="C165:P165"/>
    <mergeCell ref="R165:X165"/>
    <mergeCell ref="C121:Y121"/>
    <mergeCell ref="W129:Y129"/>
    <mergeCell ref="W130:Y130"/>
    <mergeCell ref="W136:Y136"/>
    <mergeCell ref="W137:Y137"/>
    <mergeCell ref="W151:Y151"/>
    <mergeCell ref="C115:P115"/>
    <mergeCell ref="S115:T115"/>
    <mergeCell ref="C117:Y117"/>
    <mergeCell ref="C118:Y118"/>
    <mergeCell ref="C119:Y119"/>
    <mergeCell ref="D106:Y106"/>
    <mergeCell ref="D108:N108"/>
    <mergeCell ref="Q108:Y108"/>
    <mergeCell ref="C114:P114"/>
    <mergeCell ref="S114:T114"/>
    <mergeCell ref="C110:D112"/>
    <mergeCell ref="H112:Y112"/>
    <mergeCell ref="V114:W114"/>
    <mergeCell ref="V115:W115"/>
    <mergeCell ref="X114:Y114"/>
    <mergeCell ref="X115:Y115"/>
    <mergeCell ref="D98:L98"/>
    <mergeCell ref="N98:O98"/>
    <mergeCell ref="D100:L100"/>
    <mergeCell ref="N100:O100"/>
    <mergeCell ref="D102:Y102"/>
    <mergeCell ref="C104:Y104"/>
    <mergeCell ref="H88:I88"/>
    <mergeCell ref="J88:N88"/>
    <mergeCell ref="C92:Y92"/>
    <mergeCell ref="C94:Y94"/>
    <mergeCell ref="D96:P96"/>
    <mergeCell ref="R96:S96"/>
    <mergeCell ref="W96:Y96"/>
    <mergeCell ref="D81:N81"/>
    <mergeCell ref="Q81:T81"/>
    <mergeCell ref="C83:T83"/>
    <mergeCell ref="U83:Y83"/>
    <mergeCell ref="C85:Y85"/>
    <mergeCell ref="C87:F88"/>
    <mergeCell ref="H87:I87"/>
    <mergeCell ref="J87:N87"/>
    <mergeCell ref="P87:R87"/>
    <mergeCell ref="T87:Y87"/>
    <mergeCell ref="L73:Y73"/>
    <mergeCell ref="C75:Y75"/>
    <mergeCell ref="D77:N77"/>
    <mergeCell ref="Q77:T77"/>
    <mergeCell ref="W77:Y77"/>
    <mergeCell ref="D79:N79"/>
    <mergeCell ref="Q79:T79"/>
    <mergeCell ref="C67:Y67"/>
    <mergeCell ref="C69:H69"/>
    <mergeCell ref="J69:L69"/>
    <mergeCell ref="C71:D73"/>
    <mergeCell ref="F71:H71"/>
    <mergeCell ref="L71:P71"/>
    <mergeCell ref="Q71:Y71"/>
    <mergeCell ref="F72:H72"/>
    <mergeCell ref="L72:Y72"/>
    <mergeCell ref="F73:H73"/>
    <mergeCell ref="C63:F65"/>
    <mergeCell ref="L63:O65"/>
    <mergeCell ref="P63:Y65"/>
    <mergeCell ref="C57:F57"/>
    <mergeCell ref="H57:Y57"/>
    <mergeCell ref="C59:F59"/>
    <mergeCell ref="H59:J59"/>
    <mergeCell ref="L59:P59"/>
    <mergeCell ref="Q59:Y59"/>
    <mergeCell ref="C53:Y53"/>
    <mergeCell ref="C55:F55"/>
    <mergeCell ref="H55:Y55"/>
    <mergeCell ref="D3:X3"/>
    <mergeCell ref="L4:X5"/>
    <mergeCell ref="C8:Y8"/>
    <mergeCell ref="C44:Y44"/>
    <mergeCell ref="C61:F61"/>
    <mergeCell ref="H61:J61"/>
    <mergeCell ref="L61:P61"/>
    <mergeCell ref="Q61:Y61"/>
    <mergeCell ref="C38:Y38"/>
    <mergeCell ref="C39:Y39"/>
    <mergeCell ref="C21:Y21"/>
    <mergeCell ref="C22:Y22"/>
    <mergeCell ref="C23:Y23"/>
    <mergeCell ref="C24:Y24"/>
    <mergeCell ref="C15:Y15"/>
    <mergeCell ref="C16:Y16"/>
    <mergeCell ref="C17:Y17"/>
    <mergeCell ref="C18:Y18"/>
    <mergeCell ref="C19:Y19"/>
    <mergeCell ref="C20:Y20"/>
    <mergeCell ref="C36:Y36"/>
  </mergeCells>
  <dataValidations count="48">
    <dataValidation allowBlank="1" showInputMessage="1" showErrorMessage="1" prompt="Informar qual será o tipo de identificação à ser preenchido!" sqref="F261:H264" xr:uid="{00636DCD-4812-4282-B732-578AD6BE1069}"/>
    <dataValidation allowBlank="1" showInputMessage="1" showErrorMessage="1" prompt="Informar ramo de atividade quando selecionado atividade principal rural!" sqref="P258:Y258" xr:uid="{B9833933-A807-4F5A-9DD7-4FED25B71700}"/>
    <dataValidation allowBlank="1" showInputMessage="1" showErrorMessage="1" prompt="Informar estado para propriedade urbana" sqref="Q101:W101 Q100 T100:W100 R96:S96" xr:uid="{4867490A-9545-411D-BB5D-7CE7D4F87C56}"/>
    <dataValidation allowBlank="1" showInputMessage="1" showErrorMessage="1" prompt="Informar número predial para propriedade urbana" sqref="Q97:S97 R96:S96" xr:uid="{F68CB702-EB58-4233-A9C3-CCAE4C7DDBB5}"/>
    <dataValidation allowBlank="1" showInputMessage="1" showErrorMessage="1" prompt="Escolher a forma de recebimento da fatura" sqref="L71:L73 M71:P71" xr:uid="{ED19184E-2964-4A13-A976-28CEBE13B83E}"/>
    <dataValidation allowBlank="1" showInputMessage="1" showErrorMessage="1" prompt="Informar potência em BTU do ar condicionado!" sqref="P215:P221" xr:uid="{1ABBE256-99A2-4035-AD44-1CF097B9E07F}"/>
    <dataValidation allowBlank="1" showInputMessage="1" showErrorMessage="1" prompt="Informar a quantidade de caixas que serão conectadas nessa solicitação!" sqref="H50:H51 J50:J51 P46:P50 R46:R50" xr:uid="{F9E4A98B-DFB0-437E-A3B5-EBEB610B1516}"/>
    <dataValidation type="list" allowBlank="1" showInputMessage="1" showErrorMessage="1" prompt="Favor escolher data para vencimento da fatura" sqref="J69:J70 K70" xr:uid="{2FC414E5-73F0-4909-94B2-6F4E70817E80}">
      <formula1>"1,6,11,17,22,27"</formula1>
    </dataValidation>
    <dataValidation type="list" allowBlank="1" showInputMessage="1" showErrorMessage="1" prompt="Favor escolher entre &quot;Sim&quot; ou &quot;Não&quot;" sqref="K63:K65 T162:U162 J64" xr:uid="{3BCE1F9C-D225-40C6-BFFE-15385A38DB3A}">
      <formula1>"Sim,Não"</formula1>
    </dataValidation>
    <dataValidation type="decimal" allowBlank="1" showErrorMessage="1" sqref="P90:Q91 P98:P101 P103:Q103" xr:uid="{1247E078-A638-4230-9203-307CCEC9CAFA}">
      <formula1>3000000000</formula1>
      <formula2>3999999999</formula2>
    </dataValidation>
    <dataValidation operator="greaterThanOrEqual" allowBlank="1" showInputMessage="1" showErrorMessage="1" prompt="Quantidade - Número de objetos na instalação" sqref="H172:I181 H189:M191 V189:Y191 N206:P207 V193:Y197 J193:K193 C196 H213:I213 H245 C247 S172 J173:K181 C173:C181 S203:Y211 V176:W181 T195:U197 Q206:R211 X183:Y188 J184:K188 L193:M194 M172:M180 H193:I194 S189:S197 D195:E196 L183:M188 S183:U188 T189:U193 U172 X175:Y181 H195:M201 V183:W183 H183:I188 C203 C205:C207 D174:E181 L173:L180 S198:Y201 D203:E207 V185:W188 C244:D244 H203:M207 S173:U181 D211:L211 F209:F210 E244:G245 H244:R244 S244:T245 H208:H209 C208:E210 C183:E191 C193:E194 C197:E201 G209 I208:P210 U244:Y244 C211:C213 U214 P211:P214 E213 C223:W223 S214 M211:O212" xr:uid="{3FFFC412-754D-47CD-A225-99CFFB5441FC}"/>
    <dataValidation allowBlank="1" showInputMessage="1" showErrorMessage="1" prompt="Favor escolher entre &quot;Sim&quot; ou &quot;Não&quot;" sqref="H65 J63 J65 H63 P225:Q225 H238:H240" xr:uid="{62FC5495-1B01-487A-BECD-BD3F5B5C0671}"/>
    <dataValidation type="list" allowBlank="1" showInputMessage="1" showErrorMessage="1" prompt="Informar qual será o tipo de identificação à ser preenchido!" sqref="F266:G266" xr:uid="{CB30A832-021C-4D66-BEC2-037C49470CEE}">
      <formula1>"Instalação de Nº:*,Medidor de Nº:*,Caixa de Nº:*"</formula1>
    </dataValidation>
    <dataValidation type="list" allowBlank="1" showErrorMessage="1" sqref="AA248:AA249 AA251" xr:uid="{B6D4CF85-EEA7-45F6-9A6B-D04D7AF1D52F}">
      <formula1>"Conexão Nova,Alteração de Carga,Caixa Existente sem Alteração"</formula1>
    </dataValidation>
    <dataValidation allowBlank="1" showErrorMessage="1" sqref="V215:W221 J214:K221 M69:M70 L70 E110 E112 J265:K265 N265:Y265" xr:uid="{D6DD5AB5-6C0B-42BF-9C52-EE99D6604412}"/>
    <dataValidation operator="greaterThanOrEqual" allowBlank="1" showErrorMessage="1" prompt="Quantidade - Número de objetos na instalação" sqref="C222 P222 C242:Y242 L214:L221 M213:O222 Y212:Y223 X213:X223" xr:uid="{7CDAB89C-A1FE-4ECD-A4A1-AF3795AFD8CA}"/>
    <dataValidation type="textLength" allowBlank="1" showInputMessage="1" showErrorMessage="1" error="INFORMAR LONGITUDE COM 10 CARACTERES NO FORMATO &quot;-43,999999&quot;" prompt="Informar longitude com 6 dígitos decimais_x000a_Ex: -43,123456" sqref="O89:P89" xr:uid="{FA7CA4A7-B71C-4F8E-AADB-0651E71065DF}">
      <formula1>10</formula1>
      <formula2>10</formula2>
    </dataValidation>
    <dataValidation type="list" allowBlank="1" showErrorMessage="1" sqref="J74:K74" xr:uid="{539932FF-2BCC-457B-9847-EC54ED30A688}">
      <formula1>"E-mail,Endereço,Agência Correios(Caixa postal)"</formula1>
    </dataValidation>
    <dataValidation allowBlank="1" showInputMessage="1" showErrorMessage="1" prompt="Informar nome do proprietário" sqref="H55" xr:uid="{9735C41F-2A28-41FB-B9A8-9E5FB452FC72}"/>
    <dataValidation allowBlank="1" showInputMessage="1" showErrorMessage="1" prompt="Informar telefone do solicitante. _x000a_Caso o solicitante seja o proprietário, preencher somente o campo &quot;Telefone do proprietário&quot;" sqref="D60:F60 G59:H60 K59:K60 I60:J60" xr:uid="{7F0D5CFB-977C-4C03-9644-1B0D78CC2E18}"/>
    <dataValidation allowBlank="1" showInputMessage="1" showErrorMessage="1" prompt="Informar numero de telefone do proprietário com DDD_x000a_Ex:(31) 9 9965-1234" sqref="O60:Y60" xr:uid="{46F6BFDC-FD61-491E-ACEB-C2792B4D8BFB}"/>
    <dataValidation type="list" allowBlank="1" showInputMessage="1" showErrorMessage="1" prompt="Informar a quantidade de caixas que serão conectadas nessa solicitação!" sqref="H52 J52 H54:K54 K50:K52 I50:I52" xr:uid="{4DFE0611-ACC7-4243-8A6C-1B881120DF88}">
      <formula1>"1 CAIXA,2 CAIXAS,3 CAIXAS"</formula1>
    </dataValidation>
    <dataValidation allowBlank="1" showInputMessage="1" showErrorMessage="1" prompt="Informar e-mail do solicitante. _x000a_Caso o solicitante seja o proprietário, preencher somente o campo &quot;e-mail do proprietário&quot;" sqref="G61:K62 D62:F62" xr:uid="{A5180DBB-2B8F-476C-9E0A-AB520B02BAAC}"/>
    <dataValidation allowBlank="1" showInputMessage="1" showErrorMessage="1" prompt="Informar e-mail do proprietário" sqref="O62:P62 Q61:Q62 R62:Y62" xr:uid="{D0234111-4271-4166-B39C-4D3D6DC24853}"/>
    <dataValidation type="list" allowBlank="1" showInputMessage="1" showErrorMessage="1" prompt="Responder sim ou não " sqref="I69:I70 H70" xr:uid="{6E2340BF-FB4A-401B-BBF2-F646C4224D36}">
      <formula1>"Sim,Não"</formula1>
    </dataValidation>
    <dataValidation type="list" allowBlank="1" showInputMessage="1" showErrorMessage="1" prompt="Escolher a forma de recebimento da fatura" sqref="K71:K73" xr:uid="{979E17B6-17CC-450E-83D5-A327E6EBA0CF}">
      <formula1>"E-mail,Endereço,Agência Correios(Caixa postal)"</formula1>
    </dataValidation>
    <dataValidation allowBlank="1" showInputMessage="1" showErrorMessage="1" prompt="Informar e-mail para recebimento da fatura" sqref="J71:J73" xr:uid="{A0E0EDAD-DB30-40CF-99F4-FD7298ADCE1C}"/>
    <dataValidation type="list" allowBlank="1" showInputMessage="1" showErrorMessage="1" prompt="Favor informar o fuso referente a localização!" sqref="L89:M89" xr:uid="{05861A1E-4C1A-43ED-A431-3A87168E4AD6}">
      <formula1>"22,23,24"</formula1>
    </dataValidation>
    <dataValidation allowBlank="1" showInputMessage="1" showErrorMessage="1" prompt="Se possível informar numero de instalação do vizinho mais próximo" sqref="M91 F91" xr:uid="{95E9FB08-6A1B-4853-B3A5-D08F2097C758}"/>
    <dataValidation allowBlank="1" showInputMessage="1" showErrorMessage="1" prompt="Informar enderço para propriedade urbana" sqref="F97:N97" xr:uid="{8CF7012E-3602-41B8-9D31-DE82394BAD40}"/>
    <dataValidation allowBlank="1" showInputMessage="1" showErrorMessage="1" prompt="Informar complemento para propriedade urbana" sqref="V96:W97" xr:uid="{4E29DE42-3835-4029-9D44-B68D9679DA58}"/>
    <dataValidation allowBlank="1" showInputMessage="1" showErrorMessage="1" prompt="Informar bairro para propriedade urbana" sqref="N99 M98:M99 F99:L99" xr:uid="{70DE6528-2B3E-497F-A2EC-894E17AECAFE}"/>
    <dataValidation allowBlank="1" showInputMessage="1" showErrorMessage="1" prompt="Informar CEP para propriedade urbana" sqref="Q98:W99" xr:uid="{ADC9CEF2-7D2D-4C8C-9999-137098DF03D8}"/>
    <dataValidation allowBlank="1" showInputMessage="1" showErrorMessage="1" prompt="Informar município para propriedade urbana" sqref="N101 M100:M101 F101:L101" xr:uid="{91EBC29A-52D0-4687-89CF-D4E462D53148}"/>
    <dataValidation allowBlank="1" showInputMessage="1" showErrorMessage="1" prompt="Informar ponto de referência para propriedade urbana" sqref="F103:N103" xr:uid="{1D49498A-3809-492C-9298-D6FD9887D575}"/>
    <dataValidation allowBlank="1" showInputMessage="1" showErrorMessage="1" prompt="Informar distrito ou comunidade ou região para propriedade rural" sqref="H107:Y107" xr:uid="{47A7D9E4-64FF-4103-BCB0-6AA5F0BC3CAF}"/>
    <dataValidation allowBlank="1" showInputMessage="1" showErrorMessage="1" prompt="Informar município para propriedade rural" sqref="G112:G113 D108:D109 E109:N109 O108:O109 G110 E111:O111" xr:uid="{AD6C04D5-DA86-4780-84CD-2E95EA4CFA2B}"/>
    <dataValidation allowBlank="1" showInputMessage="1" showErrorMessage="1" prompt="Observar a figura 3,se possível identificar o código do transformador mais próximo e preencher nesse campo!" sqref="R163 T164:X164" xr:uid="{39AF209D-1E56-4FFB-AE6E-595A9F90BBBE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R165" xr:uid="{FBE1900D-B735-4647-B96C-3803E14E1AE2}">
      <formula1>"Monofásica,Bifásica,Trifásica"</formula1>
    </dataValidation>
    <dataValidation allowBlank="1" showInputMessage="1" showErrorMessage="1" prompt="Informar nome do equipamento, caso não esteja listado na tabela!" sqref="C214:C221" xr:uid="{9D76B08F-FBD4-41C4-AD36-453C45351536}"/>
    <dataValidation allowBlank="1" showInputMessage="1" showErrorMessage="1" prompt="Informar potência em W do equipamento!" sqref="F214:G221" xr:uid="{9041F795-5B63-46D4-9D15-0E6DA1C41279}"/>
    <dataValidation allowBlank="1" showInputMessage="1" showErrorMessage="1" prompt="Informar quantidade de equipamentos!" sqref="H214:I221 T215:U221" xr:uid="{73AE64CB-6E3A-4A73-973F-F0B42EFFED8B}"/>
    <dataValidation allowBlank="1" showInputMessage="1" showErrorMessage="1" prompt="Descrever partida silmultânea dos motores!" sqref="P238" xr:uid="{E047CA6F-8373-483C-8932-6AD1BBA782EB}"/>
    <dataValidation allowBlank="1" showInputMessage="1" showErrorMessage="1" prompt="Informar identificador conforme seleção do tipo !" sqref="I261:I264 H266:M266" xr:uid="{31F67F33-DFE3-401F-8749-364F546BC5BB}"/>
    <dataValidation allowBlank="1" showInputMessage="1" showErrorMessage="1" prompt="Descrever alguma observação importante sobre a solicitação de conexão, caso não tenha ficado claro durante o preenchimento do formulário!" sqref="C299" xr:uid="{91A6110E-59C4-4691-8FDF-10BBD960BC6B}"/>
    <dataValidation allowBlank="1" showInputMessage="1" showErrorMessage="1" prompt="Informar se a unidade está localizada em aréa urbana ou rural" sqref="H46:K47 H49:K49 K48 H50:J50" xr:uid="{F3653402-FF15-42A2-AD56-3663F4684DC1}"/>
    <dataValidation type="list" allowBlank="1" showErrorMessage="1" sqref="F112:F113 F110" xr:uid="{A534F09E-C5FB-4F93-9AF2-722F781193D7}">
      <formula1>"Sim,Não"</formula1>
    </dataValidation>
    <dataValidation operator="greaterThanOrEqual" allowBlank="1" showInputMessage="1" showErrorMessage="1" sqref="F173:G208 I173:L208 N173:R205" xr:uid="{2948E709-29AF-41F4-90FC-06447B17C98E}"/>
  </dataValidations>
  <hyperlinks>
    <hyperlink ref="C27" r:id="rId1" xr:uid="{26FD2370-0C7D-4A25-8AA3-1BA4B9143749}"/>
    <hyperlink ref="C29" r:id="rId2" xr:uid="{21137736-639C-4DF4-A5CD-F5D24B273106}"/>
    <hyperlink ref="C13" r:id="rId3" xr:uid="{159FDA01-A4C2-4884-BCB2-835D6F7085DC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7" fitToHeight="0" orientation="portrait" r:id="rId4"/>
  <headerFooter>
    <oddFooter>&amp;R_x000D_&amp;1#&amp;"Calibri"&amp;10&amp;K000000 Classificação: Direcionado</oddFooter>
  </headerFooter>
  <rowBreaks count="3" manualBreakCount="3">
    <brk id="84" min="1" max="25" man="1"/>
    <brk id="167" min="1" max="25" man="1"/>
    <brk id="265" min="1" max="25" man="1"/>
  </rowBreaks>
  <drawing r:id="rId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Para atividade principal do tipo &quot;Rural&quot;, é necessário documentos que comprovem a atividade exercida no local!" xr:uid="{22CF5E81-73DF-4403-A8DB-78E2B7843335}">
          <x14:formula1>
            <xm:f>'SIMULADOR DE CARGA'!$CX$3:$CX$10</xm:f>
          </x14:formula1>
          <xm:sqref>J258:M258</xm:sqref>
        </x14:dataValidation>
        <x14:dataValidation type="list" allowBlank="1" showInputMessage="1" showErrorMessage="1" prompt="Informar quantidade de fases do equipamento!" xr:uid="{9CB69C00-8F99-4EE6-A2D5-F695F2F1A263}">
          <x14:formula1>
            <xm:f>'SIMULADOR DE CARGA'!$CF$3:$CF$5</xm:f>
          </x14:formula1>
          <xm:sqref>D214:E221</xm:sqref>
        </x14:dataValidation>
        <x14:dataValidation type="list" allowBlank="1" showInputMessage="1" showErrorMessage="1" prompt="Informar quantidade de fases do equipamento!" xr:uid="{C0B7D15C-2366-41BC-AC7D-2F0D4237C03E}">
          <x14:formula1>
            <xm:f>'SIMULADOR DE CARGA'!$CB$3:$CB$4</xm:f>
          </x14:formula1>
          <xm:sqref>Q215:S221</xm:sqref>
        </x14:dataValidation>
        <x14:dataValidation type="list" allowBlank="1" showInputMessage="1" showErrorMessage="1" prompt="Informar proteção existente no local atualmente" xr:uid="{92437FDF-2531-4CE9-A6C7-334E284EAF66}">
          <x14:formula1>
            <xm:f>'SIMULADOR DE CARGA'!$CN$3:$CN$29</xm:f>
          </x14:formula1>
          <xm:sqref>Q266:S266</xm:sqref>
        </x14:dataValidation>
        <x14:dataValidation type="list" allowBlank="1" showInputMessage="1" showErrorMessage="1" prompt="Informar qual será a proteção futura, para alteração de carga!" xr:uid="{7673752F-27F9-49A8-A491-0F8390D093C3}">
          <x14:formula1>
            <xm:f>'SIMULADOR DE CARGA'!$CO$3:$CO$29</xm:f>
          </x14:formula1>
          <xm:sqref>V266:X266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7061B-FF07-4FB0-9725-89454C8A2ED2}">
  <sheetPr codeName="Planilha16"/>
  <dimension ref="A1:AA199"/>
  <sheetViews>
    <sheetView showGridLines="0" topLeftCell="A156" zoomScale="70" zoomScaleNormal="70" workbookViewId="0">
      <selection activeCell="K205" sqref="K205"/>
    </sheetView>
  </sheetViews>
  <sheetFormatPr defaultColWidth="0" defaultRowHeight="15"/>
  <cols>
    <col min="1" max="1" width="2.85546875" customWidth="1"/>
    <col min="2" max="2" width="3.5703125" customWidth="1"/>
    <col min="3" max="3" width="16.42578125" customWidth="1"/>
    <col min="4" max="4" width="23.42578125" customWidth="1"/>
    <col min="5" max="5" width="10.7109375" customWidth="1"/>
    <col min="6" max="6" width="7" customWidth="1"/>
    <col min="7" max="7" width="6.28515625" customWidth="1"/>
    <col min="8" max="8" width="18.140625" customWidth="1"/>
    <col min="9" max="9" width="9.140625" customWidth="1"/>
    <col min="10" max="10" width="7.140625" customWidth="1"/>
    <col min="11" max="11" width="7.7109375" customWidth="1"/>
    <col min="12" max="12" width="5.7109375" customWidth="1"/>
    <col min="13" max="15" width="9.140625" customWidth="1"/>
    <col min="16" max="16" width="19.28515625" customWidth="1"/>
    <col min="17" max="17" width="7.7109375" customWidth="1"/>
    <col min="18" max="18" width="6.140625" customWidth="1"/>
    <col min="19" max="21" width="9.140625" customWidth="1"/>
    <col min="22" max="22" width="6.140625" customWidth="1"/>
    <col min="23" max="23" width="5.28515625" customWidth="1"/>
    <col min="24" max="24" width="4.7109375" customWidth="1"/>
    <col min="25" max="25" width="4.28515625" customWidth="1"/>
    <col min="26" max="26" width="4.42578125" customWidth="1"/>
    <col min="27" max="27" width="4.140625" customWidth="1"/>
    <col min="28" max="16384" width="9.140625" hidden="1"/>
  </cols>
  <sheetData>
    <row r="1" spans="3:25" ht="8.25" customHeight="1"/>
    <row r="2" spans="3:25" ht="4.5" customHeight="1"/>
    <row r="3" spans="3:25" ht="20.100000000000001" customHeight="1">
      <c r="C3" s="1507" t="s">
        <v>174</v>
      </c>
      <c r="D3" s="1508"/>
      <c r="E3" s="1508"/>
      <c r="F3" s="1508"/>
      <c r="G3" s="1508"/>
      <c r="H3" s="1508"/>
      <c r="I3" s="1508"/>
      <c r="J3" s="1508"/>
      <c r="K3" s="1508"/>
      <c r="L3" s="1508"/>
      <c r="M3" s="1508"/>
      <c r="N3" s="1508"/>
      <c r="O3" s="1508"/>
      <c r="P3" s="1508"/>
      <c r="Q3" s="1508"/>
      <c r="R3" s="1508"/>
      <c r="S3" s="1508"/>
      <c r="T3" s="1508"/>
      <c r="U3" s="1508"/>
      <c r="V3" s="1508"/>
      <c r="W3" s="1508"/>
      <c r="X3" s="1508"/>
      <c r="Y3" s="1509"/>
    </row>
    <row r="4" spans="3:25" ht="5.25" customHeight="1">
      <c r="C4" s="144"/>
      <c r="D4" s="144"/>
      <c r="F4" s="144"/>
      <c r="H4" s="144"/>
      <c r="J4" s="144"/>
      <c r="L4" s="144"/>
      <c r="N4" s="144"/>
      <c r="O4" s="144"/>
      <c r="P4" s="144"/>
      <c r="Q4" s="144"/>
      <c r="R4" s="144"/>
      <c r="T4" s="144"/>
      <c r="V4" s="144"/>
      <c r="X4" s="144"/>
      <c r="Y4" s="144"/>
    </row>
    <row r="5" spans="3:25">
      <c r="C5" s="1518" t="s">
        <v>566</v>
      </c>
      <c r="D5" s="1518"/>
      <c r="E5" s="1518"/>
      <c r="F5" s="1519" t="s">
        <v>858</v>
      </c>
      <c r="G5" s="1519"/>
      <c r="H5" s="668" t="s">
        <v>568</v>
      </c>
      <c r="I5" s="1519" t="s">
        <v>849</v>
      </c>
      <c r="J5" s="1519"/>
      <c r="K5" s="1519"/>
      <c r="L5" s="1519"/>
      <c r="N5" s="1518" t="s">
        <v>850</v>
      </c>
      <c r="O5" s="1518"/>
      <c r="P5" s="1518"/>
      <c r="Q5" s="1519" t="s">
        <v>858</v>
      </c>
      <c r="R5" s="1519"/>
      <c r="S5" s="1520" t="s">
        <v>568</v>
      </c>
      <c r="T5" s="1520"/>
      <c r="U5" s="1519" t="s">
        <v>849</v>
      </c>
      <c r="V5" s="1519"/>
      <c r="W5" s="1519"/>
      <c r="X5" s="1519"/>
      <c r="Y5" s="1519"/>
    </row>
    <row r="6" spans="3:25">
      <c r="C6" s="1648" t="s">
        <v>39</v>
      </c>
      <c r="D6" s="1648"/>
      <c r="E6" s="1648"/>
      <c r="F6" s="1649">
        <v>1500</v>
      </c>
      <c r="G6" s="1649"/>
      <c r="H6" s="640"/>
      <c r="I6" s="1529"/>
      <c r="J6" s="1529"/>
      <c r="K6" s="1529"/>
      <c r="L6" s="1529"/>
      <c r="N6" s="1530" t="s">
        <v>76</v>
      </c>
      <c r="O6" s="1530"/>
      <c r="P6" s="1530"/>
      <c r="Q6" s="1651">
        <v>200</v>
      </c>
      <c r="R6" s="1651"/>
      <c r="S6" s="1258"/>
      <c r="T6" s="1258"/>
      <c r="U6" s="1254"/>
      <c r="V6" s="1254"/>
      <c r="W6" s="1254"/>
      <c r="X6" s="1254"/>
      <c r="Y6" s="1254"/>
    </row>
    <row r="7" spans="3:25">
      <c r="C7" s="1648" t="s">
        <v>40</v>
      </c>
      <c r="D7" s="1648"/>
      <c r="E7" s="1648"/>
      <c r="F7" s="1649">
        <v>2500</v>
      </c>
      <c r="G7" s="1649"/>
      <c r="H7" s="640"/>
      <c r="I7" s="1529"/>
      <c r="J7" s="1529"/>
      <c r="K7" s="1529"/>
      <c r="L7" s="1529"/>
      <c r="N7" s="1459" t="s">
        <v>77</v>
      </c>
      <c r="O7" s="1459"/>
      <c r="P7" s="1459"/>
      <c r="Q7" s="1649">
        <v>20</v>
      </c>
      <c r="R7" s="1649"/>
      <c r="S7" s="1650"/>
      <c r="T7" s="1650"/>
      <c r="U7" s="1529"/>
      <c r="V7" s="1529"/>
      <c r="W7" s="1529"/>
      <c r="X7" s="1529"/>
      <c r="Y7" s="1529"/>
    </row>
    <row r="8" spans="3:25">
      <c r="C8" s="1648" t="s">
        <v>41</v>
      </c>
      <c r="D8" s="1648"/>
      <c r="E8" s="1648"/>
      <c r="F8" s="1649">
        <v>4000</v>
      </c>
      <c r="G8" s="1649"/>
      <c r="H8" s="640"/>
      <c r="I8" s="1529"/>
      <c r="J8" s="1529"/>
      <c r="K8" s="1529"/>
      <c r="L8" s="1529"/>
      <c r="N8" s="1459" t="s">
        <v>77</v>
      </c>
      <c r="O8" s="1459"/>
      <c r="P8" s="1459"/>
      <c r="Q8" s="1649">
        <v>40</v>
      </c>
      <c r="R8" s="1649"/>
      <c r="S8" s="1650"/>
      <c r="T8" s="1650"/>
      <c r="U8" s="1529"/>
      <c r="V8" s="1529"/>
      <c r="W8" s="1529"/>
      <c r="X8" s="1529"/>
      <c r="Y8" s="1529"/>
    </row>
    <row r="9" spans="3:25">
      <c r="C9" s="1648" t="s">
        <v>42</v>
      </c>
      <c r="D9" s="1648"/>
      <c r="E9" s="1648"/>
      <c r="F9" s="1649">
        <v>6000</v>
      </c>
      <c r="G9" s="1649"/>
      <c r="H9" s="640"/>
      <c r="I9" s="1529"/>
      <c r="J9" s="1529"/>
      <c r="K9" s="1529"/>
      <c r="L9" s="1529"/>
      <c r="N9" s="1459" t="s">
        <v>78</v>
      </c>
      <c r="O9" s="1459"/>
      <c r="P9" s="1459"/>
      <c r="Q9" s="1649">
        <v>1500</v>
      </c>
      <c r="R9" s="1649"/>
      <c r="S9" s="1650"/>
      <c r="T9" s="1650"/>
      <c r="U9" s="1529"/>
      <c r="V9" s="1529"/>
      <c r="W9" s="1529"/>
      <c r="X9" s="1529"/>
      <c r="Y9" s="1529"/>
    </row>
    <row r="10" spans="3:25">
      <c r="C10" s="1648" t="s">
        <v>43</v>
      </c>
      <c r="D10" s="1648"/>
      <c r="E10" s="1648"/>
      <c r="F10" s="1649">
        <v>1000</v>
      </c>
      <c r="G10" s="1649"/>
      <c r="H10" s="640"/>
      <c r="I10" s="1529"/>
      <c r="J10" s="1529"/>
      <c r="K10" s="1529"/>
      <c r="L10" s="1529"/>
      <c r="N10" s="1459" t="s">
        <v>79</v>
      </c>
      <c r="O10" s="1459"/>
      <c r="P10" s="1459"/>
      <c r="Q10" s="1649">
        <v>1000</v>
      </c>
      <c r="R10" s="1649"/>
      <c r="S10" s="1650"/>
      <c r="T10" s="1650"/>
      <c r="U10" s="1529"/>
      <c r="V10" s="1529"/>
      <c r="W10" s="1529"/>
      <c r="X10" s="1529"/>
      <c r="Y10" s="1529"/>
    </row>
    <row r="11" spans="3:25">
      <c r="C11" s="1648" t="s">
        <v>44</v>
      </c>
      <c r="D11" s="1648"/>
      <c r="E11" s="1648"/>
      <c r="F11" s="1649">
        <v>600</v>
      </c>
      <c r="G11" s="1649"/>
      <c r="H11" s="640"/>
      <c r="I11" s="1529"/>
      <c r="J11" s="1529"/>
      <c r="K11" s="1529"/>
      <c r="L11" s="1529"/>
      <c r="N11" s="1459" t="s">
        <v>80</v>
      </c>
      <c r="O11" s="1459"/>
      <c r="P11" s="1459"/>
      <c r="Q11" s="1649">
        <v>3500</v>
      </c>
      <c r="R11" s="1649"/>
      <c r="S11" s="1650"/>
      <c r="T11" s="1650"/>
      <c r="U11" s="1529"/>
      <c r="V11" s="1529"/>
      <c r="W11" s="1529"/>
      <c r="X11" s="1529"/>
      <c r="Y11" s="1529"/>
    </row>
    <row r="12" spans="3:25">
      <c r="C12" s="1648" t="s">
        <v>45</v>
      </c>
      <c r="D12" s="1648"/>
      <c r="E12" s="1648"/>
      <c r="F12" s="1649">
        <v>1000</v>
      </c>
      <c r="G12" s="1649"/>
      <c r="H12" s="640"/>
      <c r="I12" s="1529"/>
      <c r="J12" s="1529"/>
      <c r="K12" s="1529"/>
      <c r="L12" s="1529"/>
      <c r="N12" s="1459" t="s">
        <v>81</v>
      </c>
      <c r="O12" s="1459"/>
      <c r="P12" s="1459"/>
      <c r="Q12" s="1649">
        <v>100</v>
      </c>
      <c r="R12" s="1649"/>
      <c r="S12" s="1650"/>
      <c r="T12" s="1650"/>
      <c r="U12" s="1529"/>
      <c r="V12" s="1529"/>
      <c r="W12" s="1529"/>
      <c r="X12" s="1529"/>
      <c r="Y12" s="1529"/>
    </row>
    <row r="13" spans="3:25">
      <c r="C13" s="1648" t="s">
        <v>47</v>
      </c>
      <c r="D13" s="1648"/>
      <c r="E13" s="1648"/>
      <c r="F13" s="1649">
        <v>500</v>
      </c>
      <c r="G13" s="1649"/>
      <c r="H13" s="640"/>
      <c r="I13" s="1529"/>
      <c r="J13" s="1529"/>
      <c r="K13" s="1529"/>
      <c r="L13" s="1529"/>
      <c r="N13" s="1459" t="s">
        <v>82</v>
      </c>
      <c r="O13" s="1459"/>
      <c r="P13" s="1459"/>
      <c r="Q13" s="1649">
        <v>1200</v>
      </c>
      <c r="R13" s="1649"/>
      <c r="S13" s="1650"/>
      <c r="T13" s="1650"/>
      <c r="U13" s="1529"/>
      <c r="V13" s="1529"/>
      <c r="W13" s="1529"/>
      <c r="X13" s="1529"/>
      <c r="Y13" s="1529"/>
    </row>
    <row r="14" spans="3:25">
      <c r="C14" s="1648" t="s">
        <v>48</v>
      </c>
      <c r="D14" s="1648"/>
      <c r="E14" s="1648"/>
      <c r="F14" s="1649">
        <v>6600</v>
      </c>
      <c r="G14" s="1649"/>
      <c r="H14" s="640"/>
      <c r="I14" s="1529"/>
      <c r="J14" s="1529"/>
      <c r="K14" s="1529"/>
      <c r="L14" s="1529"/>
      <c r="N14" s="1459" t="s">
        <v>83</v>
      </c>
      <c r="O14" s="1459"/>
      <c r="P14" s="1459"/>
      <c r="Q14" s="1649">
        <v>1500</v>
      </c>
      <c r="R14" s="1649"/>
      <c r="S14" s="1650"/>
      <c r="T14" s="1650"/>
      <c r="U14" s="1529"/>
      <c r="V14" s="1529"/>
      <c r="W14" s="1529"/>
      <c r="X14" s="1529"/>
      <c r="Y14" s="1529"/>
    </row>
    <row r="15" spans="3:25">
      <c r="C15" s="1648" t="s">
        <v>49</v>
      </c>
      <c r="D15" s="1648"/>
      <c r="E15" s="1648"/>
      <c r="F15" s="1649">
        <v>100</v>
      </c>
      <c r="G15" s="1649"/>
      <c r="H15" s="640"/>
      <c r="I15" s="1529"/>
      <c r="J15" s="1529"/>
      <c r="K15" s="1529"/>
      <c r="L15" s="1529"/>
      <c r="N15" s="1459" t="s">
        <v>84</v>
      </c>
      <c r="O15" s="1459"/>
      <c r="P15" s="1459"/>
      <c r="Q15" s="1649">
        <v>2000</v>
      </c>
      <c r="R15" s="1649"/>
      <c r="S15" s="1650"/>
      <c r="T15" s="1650"/>
      <c r="U15" s="1529"/>
      <c r="V15" s="1529"/>
      <c r="W15" s="1529"/>
      <c r="X15" s="1529"/>
      <c r="Y15" s="1529"/>
    </row>
    <row r="16" spans="3:25">
      <c r="C16" s="1648" t="s">
        <v>50</v>
      </c>
      <c r="D16" s="1648"/>
      <c r="E16" s="1648"/>
      <c r="F16" s="1649">
        <v>600</v>
      </c>
      <c r="G16" s="1649"/>
      <c r="H16" s="640"/>
      <c r="I16" s="1529"/>
      <c r="J16" s="1529"/>
      <c r="K16" s="1529"/>
      <c r="L16" s="1529"/>
      <c r="N16" s="1459" t="s">
        <v>85</v>
      </c>
      <c r="O16" s="1459"/>
      <c r="P16" s="1459"/>
      <c r="Q16" s="1649">
        <v>1500</v>
      </c>
      <c r="R16" s="1649"/>
      <c r="S16" s="1650"/>
      <c r="T16" s="1650"/>
      <c r="U16" s="1529"/>
      <c r="V16" s="1529"/>
      <c r="W16" s="1529"/>
      <c r="X16" s="1529"/>
      <c r="Y16" s="1529"/>
    </row>
    <row r="17" spans="3:25">
      <c r="C17" s="1648" t="s">
        <v>51</v>
      </c>
      <c r="D17" s="1648"/>
      <c r="E17" s="1648"/>
      <c r="F17" s="1649">
        <v>1200</v>
      </c>
      <c r="G17" s="1649"/>
      <c r="H17" s="640"/>
      <c r="I17" s="1529"/>
      <c r="J17" s="1529"/>
      <c r="K17" s="1529"/>
      <c r="L17" s="1529"/>
      <c r="N17" s="1459" t="s">
        <v>86</v>
      </c>
      <c r="O17" s="1459"/>
      <c r="P17" s="1459"/>
      <c r="Q17" s="1649">
        <v>250</v>
      </c>
      <c r="R17" s="1649"/>
      <c r="S17" s="1650"/>
      <c r="T17" s="1650"/>
      <c r="U17" s="1529"/>
      <c r="V17" s="1529"/>
      <c r="W17" s="1529"/>
      <c r="X17" s="1529"/>
      <c r="Y17" s="1529"/>
    </row>
    <row r="18" spans="3:25">
      <c r="C18" s="1648" t="s">
        <v>52</v>
      </c>
      <c r="D18" s="1648"/>
      <c r="E18" s="1648"/>
      <c r="F18" s="1649">
        <v>4400</v>
      </c>
      <c r="G18" s="1649"/>
      <c r="H18" s="640"/>
      <c r="I18" s="1529"/>
      <c r="J18" s="1529"/>
      <c r="K18" s="1529"/>
      <c r="L18" s="1529"/>
      <c r="N18" s="1459" t="s">
        <v>87</v>
      </c>
      <c r="O18" s="1459"/>
      <c r="P18" s="1459"/>
      <c r="Q18" s="1649">
        <v>1000</v>
      </c>
      <c r="R18" s="1649"/>
      <c r="S18" s="1650"/>
      <c r="T18" s="1650"/>
      <c r="U18" s="1529"/>
      <c r="V18" s="1529"/>
      <c r="W18" s="1529"/>
      <c r="X18" s="1529"/>
      <c r="Y18" s="1529"/>
    </row>
    <row r="19" spans="3:25">
      <c r="C19" s="1648" t="s">
        <v>53</v>
      </c>
      <c r="D19" s="1648"/>
      <c r="E19" s="1648"/>
      <c r="F19" s="1649">
        <v>6000</v>
      </c>
      <c r="G19" s="1649"/>
      <c r="H19" s="640"/>
      <c r="I19" s="1529"/>
      <c r="J19" s="1529"/>
      <c r="K19" s="1529"/>
      <c r="L19" s="1529"/>
      <c r="N19" s="1459" t="s">
        <v>88</v>
      </c>
      <c r="O19" s="1459"/>
      <c r="P19" s="1459"/>
      <c r="Q19" s="1649">
        <v>1200</v>
      </c>
      <c r="R19" s="1649"/>
      <c r="S19" s="1650"/>
      <c r="T19" s="1650"/>
      <c r="U19" s="1529"/>
      <c r="V19" s="1529"/>
      <c r="W19" s="1529"/>
      <c r="X19" s="1529"/>
      <c r="Y19" s="1529"/>
    </row>
    <row r="20" spans="3:25">
      <c r="C20" s="1648" t="s">
        <v>54</v>
      </c>
      <c r="D20" s="1648"/>
      <c r="E20" s="1648"/>
      <c r="F20" s="1649">
        <v>6500</v>
      </c>
      <c r="G20" s="1649"/>
      <c r="H20" s="640"/>
      <c r="I20" s="1529"/>
      <c r="J20" s="1529"/>
      <c r="K20" s="1529"/>
      <c r="L20" s="1529"/>
      <c r="N20" s="1459" t="s">
        <v>89</v>
      </c>
      <c r="O20" s="1459"/>
      <c r="P20" s="1459"/>
      <c r="Q20" s="1649">
        <v>1200</v>
      </c>
      <c r="R20" s="1649"/>
      <c r="S20" s="1650"/>
      <c r="T20" s="1650"/>
      <c r="U20" s="1529"/>
      <c r="V20" s="1529"/>
      <c r="W20" s="1529"/>
      <c r="X20" s="1529"/>
      <c r="Y20" s="1529"/>
    </row>
    <row r="21" spans="3:25">
      <c r="C21" s="1648" t="s">
        <v>55</v>
      </c>
      <c r="D21" s="1648"/>
      <c r="E21" s="1648"/>
      <c r="F21" s="1649">
        <v>100</v>
      </c>
      <c r="G21" s="1649"/>
      <c r="H21" s="640"/>
      <c r="I21" s="1529"/>
      <c r="J21" s="1529"/>
      <c r="K21" s="1529"/>
      <c r="L21" s="1529"/>
      <c r="N21" s="1459" t="s">
        <v>90</v>
      </c>
      <c r="O21" s="1459"/>
      <c r="P21" s="1459"/>
      <c r="Q21" s="1649">
        <v>12100</v>
      </c>
      <c r="R21" s="1649"/>
      <c r="S21" s="1650"/>
      <c r="T21" s="1650"/>
      <c r="U21" s="1529"/>
      <c r="V21" s="1529"/>
      <c r="W21" s="1529"/>
      <c r="X21" s="1529"/>
      <c r="Y21" s="1529"/>
    </row>
    <row r="22" spans="3:25">
      <c r="C22" s="1648" t="s">
        <v>56</v>
      </c>
      <c r="D22" s="1648"/>
      <c r="E22" s="1648"/>
      <c r="F22" s="1649">
        <v>1000</v>
      </c>
      <c r="G22" s="1649"/>
      <c r="H22" s="640"/>
      <c r="I22" s="1529"/>
      <c r="J22" s="1529"/>
      <c r="K22" s="1529"/>
      <c r="L22" s="1529"/>
      <c r="N22" s="1459" t="s">
        <v>91</v>
      </c>
      <c r="O22" s="1459"/>
      <c r="P22" s="1459"/>
      <c r="Q22" s="1649">
        <v>150</v>
      </c>
      <c r="R22" s="1649"/>
      <c r="S22" s="1650"/>
      <c r="T22" s="1650"/>
      <c r="U22" s="1529"/>
      <c r="V22" s="1529"/>
      <c r="W22" s="1529"/>
      <c r="X22" s="1529"/>
      <c r="Y22" s="1529"/>
    </row>
    <row r="23" spans="3:25">
      <c r="C23" s="1648" t="s">
        <v>57</v>
      </c>
      <c r="D23" s="1648"/>
      <c r="E23" s="1648"/>
      <c r="F23" s="1649">
        <v>300</v>
      </c>
      <c r="G23" s="1649"/>
      <c r="H23" s="640"/>
      <c r="I23" s="1529"/>
      <c r="J23" s="1529"/>
      <c r="K23" s="1529"/>
      <c r="L23" s="1529"/>
      <c r="N23" s="1459" t="s">
        <v>92</v>
      </c>
      <c r="O23" s="1459"/>
      <c r="P23" s="1459"/>
      <c r="Q23" s="1649">
        <v>640</v>
      </c>
      <c r="R23" s="1649"/>
      <c r="S23" s="1650"/>
      <c r="T23" s="1650"/>
      <c r="U23" s="1529"/>
      <c r="V23" s="1529"/>
      <c r="W23" s="1529"/>
      <c r="X23" s="1529"/>
      <c r="Y23" s="1529"/>
    </row>
    <row r="24" spans="3:25">
      <c r="C24" s="1648" t="s">
        <v>58</v>
      </c>
      <c r="D24" s="1648"/>
      <c r="E24" s="1648"/>
      <c r="F24" s="1649">
        <v>200</v>
      </c>
      <c r="G24" s="1649"/>
      <c r="H24" s="640"/>
      <c r="I24" s="1529"/>
      <c r="J24" s="1529"/>
      <c r="K24" s="1529"/>
      <c r="L24" s="1529"/>
      <c r="N24" s="1459" t="s">
        <v>93</v>
      </c>
      <c r="O24" s="1459"/>
      <c r="P24" s="1459"/>
      <c r="Q24" s="1649">
        <v>12000</v>
      </c>
      <c r="R24" s="1649"/>
      <c r="S24" s="1650"/>
      <c r="T24" s="1650"/>
      <c r="U24" s="1529"/>
      <c r="V24" s="1529"/>
      <c r="W24" s="1529"/>
      <c r="X24" s="1529"/>
      <c r="Y24" s="1529"/>
    </row>
    <row r="25" spans="3:25">
      <c r="C25" s="1648" t="s">
        <v>59</v>
      </c>
      <c r="D25" s="1648"/>
      <c r="E25" s="1648"/>
      <c r="F25" s="1649">
        <v>150</v>
      </c>
      <c r="G25" s="1649"/>
      <c r="H25" s="640"/>
      <c r="I25" s="1529"/>
      <c r="J25" s="1529"/>
      <c r="K25" s="1529"/>
      <c r="L25" s="1529"/>
      <c r="N25" s="1459" t="s">
        <v>94</v>
      </c>
      <c r="O25" s="1459"/>
      <c r="P25" s="1459"/>
      <c r="Q25" s="1649">
        <v>4500</v>
      </c>
      <c r="R25" s="1649"/>
      <c r="S25" s="1650"/>
      <c r="T25" s="1650"/>
      <c r="U25" s="1529"/>
      <c r="V25" s="1529"/>
      <c r="W25" s="1529"/>
      <c r="X25" s="1529"/>
      <c r="Y25" s="1529"/>
    </row>
    <row r="26" spans="3:25">
      <c r="C26" s="1648" t="s">
        <v>60</v>
      </c>
      <c r="D26" s="1648"/>
      <c r="E26" s="1648"/>
      <c r="F26" s="1649">
        <v>1000</v>
      </c>
      <c r="G26" s="1649"/>
      <c r="H26" s="640"/>
      <c r="I26" s="1529"/>
      <c r="J26" s="1529"/>
      <c r="K26" s="1529"/>
      <c r="L26" s="1529"/>
      <c r="N26" s="1459" t="s">
        <v>95</v>
      </c>
      <c r="O26" s="1459"/>
      <c r="P26" s="1459"/>
      <c r="Q26" s="1649">
        <v>50</v>
      </c>
      <c r="R26" s="1649"/>
      <c r="S26" s="1650"/>
      <c r="T26" s="1650"/>
      <c r="U26" s="1529"/>
      <c r="V26" s="1529"/>
      <c r="W26" s="1529"/>
      <c r="X26" s="1529"/>
      <c r="Y26" s="1529"/>
    </row>
    <row r="27" spans="3:25">
      <c r="C27" s="1648" t="s">
        <v>61</v>
      </c>
      <c r="D27" s="1648"/>
      <c r="E27" s="1648"/>
      <c r="F27" s="1649">
        <v>500</v>
      </c>
      <c r="G27" s="1649"/>
      <c r="H27" s="640"/>
      <c r="I27" s="1529"/>
      <c r="J27" s="1529"/>
      <c r="K27" s="1529"/>
      <c r="L27" s="1529"/>
      <c r="N27" s="1459" t="s">
        <v>96</v>
      </c>
      <c r="O27" s="1459"/>
      <c r="P27" s="1459"/>
      <c r="Q27" s="1649">
        <v>1250</v>
      </c>
      <c r="R27" s="1649"/>
      <c r="S27" s="1650"/>
      <c r="T27" s="1650"/>
      <c r="U27" s="1529"/>
      <c r="V27" s="1529"/>
      <c r="W27" s="1529"/>
      <c r="X27" s="1529"/>
      <c r="Y27" s="1529"/>
    </row>
    <row r="28" spans="3:25">
      <c r="C28" s="1648" t="s">
        <v>62</v>
      </c>
      <c r="D28" s="1648"/>
      <c r="E28" s="1648"/>
      <c r="F28" s="1649">
        <v>90</v>
      </c>
      <c r="G28" s="1649"/>
      <c r="H28" s="640"/>
      <c r="I28" s="1529"/>
      <c r="J28" s="1529"/>
      <c r="K28" s="1529"/>
      <c r="L28" s="1529"/>
      <c r="N28" s="1459" t="s">
        <v>97</v>
      </c>
      <c r="O28" s="1459"/>
      <c r="P28" s="1459"/>
      <c r="Q28" s="1649">
        <v>700</v>
      </c>
      <c r="R28" s="1649"/>
      <c r="S28" s="1650"/>
      <c r="T28" s="1650"/>
      <c r="U28" s="1529"/>
      <c r="V28" s="1529"/>
      <c r="W28" s="1529"/>
      <c r="X28" s="1529"/>
      <c r="Y28" s="1529"/>
    </row>
    <row r="29" spans="3:25">
      <c r="C29" s="1648" t="s">
        <v>63</v>
      </c>
      <c r="D29" s="1648"/>
      <c r="E29" s="1648"/>
      <c r="F29" s="1649">
        <v>1500</v>
      </c>
      <c r="G29" s="1649"/>
      <c r="H29" s="640"/>
      <c r="I29" s="1529"/>
      <c r="J29" s="1529"/>
      <c r="K29" s="1529"/>
      <c r="L29" s="1529"/>
      <c r="N29" s="1459" t="s">
        <v>98</v>
      </c>
      <c r="O29" s="1459"/>
      <c r="P29" s="1459"/>
      <c r="Q29" s="1649">
        <v>5000</v>
      </c>
      <c r="R29" s="1649"/>
      <c r="S29" s="1650"/>
      <c r="T29" s="1650"/>
      <c r="U29" s="1529"/>
      <c r="V29" s="1529"/>
      <c r="W29" s="1529"/>
      <c r="X29" s="1529"/>
      <c r="Y29" s="1529"/>
    </row>
    <row r="30" spans="3:25">
      <c r="C30" s="1648" t="s">
        <v>64</v>
      </c>
      <c r="D30" s="1648"/>
      <c r="E30" s="1648"/>
      <c r="F30" s="1649">
        <v>2100</v>
      </c>
      <c r="G30" s="1649"/>
      <c r="H30" s="640"/>
      <c r="I30" s="1529"/>
      <c r="J30" s="1529"/>
      <c r="K30" s="1529"/>
      <c r="L30" s="1529"/>
      <c r="N30" s="1459" t="s">
        <v>99</v>
      </c>
      <c r="O30" s="1459"/>
      <c r="P30" s="1459"/>
      <c r="Q30" s="1649">
        <v>1100</v>
      </c>
      <c r="R30" s="1649"/>
      <c r="S30" s="1650"/>
      <c r="T30" s="1650"/>
      <c r="U30" s="1529"/>
      <c r="V30" s="1529"/>
      <c r="W30" s="1529"/>
      <c r="X30" s="1529"/>
      <c r="Y30" s="1529"/>
    </row>
    <row r="31" spans="3:25">
      <c r="C31" s="1648" t="s">
        <v>65</v>
      </c>
      <c r="D31" s="1648"/>
      <c r="E31" s="1648"/>
      <c r="F31" s="1649">
        <v>2700</v>
      </c>
      <c r="G31" s="1649"/>
      <c r="H31" s="640"/>
      <c r="I31" s="1529"/>
      <c r="J31" s="1529"/>
      <c r="K31" s="1529"/>
      <c r="L31" s="1529"/>
      <c r="N31" s="1459" t="s">
        <v>100</v>
      </c>
      <c r="O31" s="1459"/>
      <c r="P31" s="1459"/>
      <c r="Q31" s="1649">
        <v>200</v>
      </c>
      <c r="R31" s="1649"/>
      <c r="S31" s="1650"/>
      <c r="T31" s="1650"/>
      <c r="U31" s="1529"/>
      <c r="V31" s="1529"/>
      <c r="W31" s="1529"/>
      <c r="X31" s="1529"/>
      <c r="Y31" s="1529"/>
    </row>
    <row r="32" spans="3:25">
      <c r="C32" s="1648" t="s">
        <v>66</v>
      </c>
      <c r="D32" s="1648"/>
      <c r="E32" s="1648"/>
      <c r="F32" s="1649">
        <v>750</v>
      </c>
      <c r="G32" s="1649"/>
      <c r="H32" s="640"/>
      <c r="I32" s="1529"/>
      <c r="J32" s="1529"/>
      <c r="K32" s="1529"/>
      <c r="L32" s="1529"/>
      <c r="N32" s="1459" t="s">
        <v>101</v>
      </c>
      <c r="O32" s="1459"/>
      <c r="P32" s="1459"/>
      <c r="Q32" s="1649">
        <v>90</v>
      </c>
      <c r="R32" s="1649"/>
      <c r="S32" s="1650"/>
      <c r="T32" s="1650"/>
      <c r="U32" s="1529"/>
      <c r="V32" s="1529"/>
      <c r="W32" s="1529"/>
      <c r="X32" s="1529"/>
      <c r="Y32" s="1529"/>
    </row>
    <row r="33" spans="3:25">
      <c r="C33" s="1459" t="s">
        <v>67</v>
      </c>
      <c r="D33" s="1459"/>
      <c r="E33" s="1459"/>
      <c r="F33" s="1649">
        <v>4500</v>
      </c>
      <c r="G33" s="1649"/>
      <c r="H33" s="640"/>
      <c r="I33" s="1529"/>
      <c r="J33" s="1529"/>
      <c r="K33" s="1529"/>
      <c r="L33" s="1529"/>
      <c r="N33" s="1459" t="s">
        <v>102</v>
      </c>
      <c r="O33" s="1459"/>
      <c r="P33" s="1459"/>
      <c r="Q33" s="1649">
        <v>2000</v>
      </c>
      <c r="R33" s="1649"/>
      <c r="S33" s="1650"/>
      <c r="T33" s="1650"/>
      <c r="U33" s="1529"/>
      <c r="V33" s="1529"/>
      <c r="W33" s="1529"/>
      <c r="X33" s="1529"/>
      <c r="Y33" s="1529"/>
    </row>
    <row r="34" spans="3:25">
      <c r="C34" s="1459" t="s">
        <v>68</v>
      </c>
      <c r="D34" s="1459"/>
      <c r="E34" s="1459"/>
      <c r="F34" s="1649">
        <v>300</v>
      </c>
      <c r="G34" s="1649"/>
      <c r="H34" s="640"/>
      <c r="I34" s="1529"/>
      <c r="J34" s="1529"/>
      <c r="K34" s="1529"/>
      <c r="L34" s="1529"/>
      <c r="N34" s="1459" t="s">
        <v>103</v>
      </c>
      <c r="O34" s="1459"/>
      <c r="P34" s="1459"/>
      <c r="Q34" s="1649">
        <v>300</v>
      </c>
      <c r="R34" s="1649"/>
      <c r="S34" s="1650"/>
      <c r="T34" s="1650"/>
      <c r="U34" s="1529"/>
      <c r="V34" s="1529"/>
      <c r="W34" s="1529"/>
      <c r="X34" s="1529"/>
      <c r="Y34" s="1529"/>
    </row>
    <row r="35" spans="3:25">
      <c r="C35" s="1459" t="s">
        <v>69</v>
      </c>
      <c r="D35" s="1459"/>
      <c r="E35" s="1459"/>
      <c r="F35" s="1649">
        <v>400</v>
      </c>
      <c r="G35" s="1649"/>
      <c r="H35" s="640"/>
      <c r="I35" s="1529"/>
      <c r="J35" s="1529"/>
      <c r="K35" s="1529"/>
      <c r="L35" s="1529"/>
      <c r="N35" s="1459" t="s">
        <v>104</v>
      </c>
      <c r="O35" s="1459"/>
      <c r="P35" s="1459"/>
      <c r="Q35" s="1649">
        <v>250</v>
      </c>
      <c r="R35" s="1649"/>
      <c r="S35" s="1650"/>
      <c r="T35" s="1650"/>
      <c r="U35" s="1529"/>
      <c r="V35" s="1529"/>
      <c r="W35" s="1529"/>
      <c r="X35" s="1529"/>
      <c r="Y35" s="1529"/>
    </row>
    <row r="36" spans="3:25">
      <c r="C36" s="1459" t="s">
        <v>70</v>
      </c>
      <c r="D36" s="1459"/>
      <c r="E36" s="1459"/>
      <c r="F36" s="1649">
        <v>500</v>
      </c>
      <c r="G36" s="1649"/>
      <c r="H36" s="640"/>
      <c r="I36" s="1529"/>
      <c r="J36" s="1529"/>
      <c r="K36" s="1529"/>
      <c r="L36" s="1529"/>
      <c r="N36" s="1459" t="s">
        <v>105</v>
      </c>
      <c r="O36" s="1459"/>
      <c r="P36" s="1459"/>
      <c r="Q36" s="1649">
        <v>200</v>
      </c>
      <c r="R36" s="1649"/>
      <c r="S36" s="1650"/>
      <c r="T36" s="1650"/>
      <c r="U36" s="1529"/>
      <c r="V36" s="1529"/>
      <c r="W36" s="1529"/>
      <c r="X36" s="1529"/>
      <c r="Y36" s="1529"/>
    </row>
    <row r="37" spans="3:25">
      <c r="C37" s="1459" t="s">
        <v>71</v>
      </c>
      <c r="D37" s="1459"/>
      <c r="E37" s="1459"/>
      <c r="F37" s="1649">
        <v>250</v>
      </c>
      <c r="G37" s="1649"/>
      <c r="H37" s="640"/>
      <c r="I37" s="1529"/>
      <c r="J37" s="1529"/>
      <c r="K37" s="1529"/>
      <c r="L37" s="1529"/>
      <c r="N37" s="1459" t="s">
        <v>106</v>
      </c>
      <c r="O37" s="1459"/>
      <c r="P37" s="1459"/>
      <c r="Q37" s="1649">
        <v>70</v>
      </c>
      <c r="R37" s="1649"/>
      <c r="S37" s="1650"/>
      <c r="T37" s="1650"/>
      <c r="U37" s="1529"/>
      <c r="V37" s="1529"/>
      <c r="W37" s="1529"/>
      <c r="X37" s="1529"/>
      <c r="Y37" s="1529"/>
    </row>
    <row r="38" spans="3:25">
      <c r="C38" s="1459" t="s">
        <v>72</v>
      </c>
      <c r="D38" s="1459"/>
      <c r="E38" s="1459"/>
      <c r="F38" s="1649">
        <v>300</v>
      </c>
      <c r="G38" s="1649"/>
      <c r="H38" s="640"/>
      <c r="I38" s="1529"/>
      <c r="J38" s="1529"/>
      <c r="K38" s="1529"/>
      <c r="L38" s="1529"/>
      <c r="N38" s="1459" t="s">
        <v>107</v>
      </c>
      <c r="O38" s="1459"/>
      <c r="P38" s="1459"/>
      <c r="Q38" s="1649">
        <v>10</v>
      </c>
      <c r="R38" s="1649"/>
      <c r="S38" s="1650"/>
      <c r="T38" s="1650"/>
      <c r="U38" s="1529"/>
      <c r="V38" s="1529"/>
      <c r="W38" s="1529"/>
      <c r="X38" s="1529"/>
      <c r="Y38" s="1529"/>
    </row>
    <row r="39" spans="3:25">
      <c r="C39" s="1459" t="s">
        <v>73</v>
      </c>
      <c r="D39" s="1459"/>
      <c r="E39" s="1459"/>
      <c r="F39" s="1649">
        <v>1200</v>
      </c>
      <c r="G39" s="1649"/>
      <c r="H39" s="640"/>
      <c r="I39" s="1529"/>
      <c r="J39" s="1529"/>
      <c r="K39" s="1529"/>
      <c r="L39" s="1529"/>
      <c r="N39" s="1263"/>
      <c r="O39" s="1263"/>
      <c r="P39" s="1263"/>
      <c r="Q39" s="1263"/>
      <c r="R39" s="1263"/>
      <c r="S39" s="1264"/>
      <c r="T39" s="1264"/>
      <c r="U39" s="1263"/>
      <c r="V39" s="1263"/>
      <c r="W39" s="1263"/>
      <c r="X39" s="1263"/>
      <c r="Y39" s="364"/>
    </row>
    <row r="40" spans="3:25">
      <c r="C40" s="1459" t="s">
        <v>74</v>
      </c>
      <c r="D40" s="1459"/>
      <c r="E40" s="1459"/>
      <c r="F40" s="1649">
        <v>90</v>
      </c>
      <c r="G40" s="1649"/>
      <c r="H40" s="640"/>
      <c r="I40" s="1529"/>
      <c r="J40" s="1529"/>
      <c r="K40" s="1529"/>
      <c r="L40" s="1529"/>
      <c r="N40" s="1263"/>
      <c r="O40" s="1263"/>
      <c r="P40" s="1263"/>
      <c r="Q40" s="1263"/>
      <c r="R40" s="1263"/>
      <c r="S40" s="1264"/>
      <c r="T40" s="1264"/>
      <c r="U40" s="1263"/>
      <c r="V40" s="1263"/>
      <c r="W40" s="1263"/>
      <c r="X40" s="1263"/>
      <c r="Y40" s="364"/>
    </row>
    <row r="41" spans="3:25">
      <c r="C41" s="1459" t="s">
        <v>75</v>
      </c>
      <c r="D41" s="1459"/>
      <c r="E41" s="1459"/>
      <c r="F41" s="1649">
        <v>900</v>
      </c>
      <c r="G41" s="1649"/>
      <c r="H41" s="640"/>
      <c r="I41" s="1529"/>
      <c r="J41" s="1529"/>
      <c r="K41" s="1529"/>
      <c r="L41" s="1529"/>
      <c r="N41" s="1263"/>
      <c r="O41" s="1263"/>
      <c r="P41" s="1263"/>
      <c r="Q41" s="1263"/>
      <c r="R41" s="1263"/>
      <c r="S41" s="1264"/>
      <c r="T41" s="1264"/>
      <c r="U41" s="1263"/>
      <c r="V41" s="1263"/>
      <c r="W41" s="1263"/>
      <c r="X41" s="1263"/>
      <c r="Y41" s="364"/>
    </row>
    <row r="42" spans="3:25" ht="5.25" customHeight="1">
      <c r="C42" s="1273"/>
      <c r="D42" s="1273"/>
      <c r="E42" s="1273"/>
      <c r="F42" s="364"/>
      <c r="H42" s="364"/>
      <c r="J42" s="364"/>
      <c r="L42" s="364"/>
      <c r="N42" s="1263"/>
      <c r="O42" s="1263"/>
      <c r="P42" s="1263"/>
      <c r="Q42" s="1263"/>
      <c r="R42" s="1263"/>
      <c r="S42" s="1264"/>
      <c r="T42" s="1264"/>
      <c r="U42" s="1263"/>
      <c r="V42" s="1263"/>
      <c r="W42" s="1263"/>
      <c r="X42" s="1263"/>
      <c r="Y42" s="364"/>
    </row>
    <row r="43" spans="3:25">
      <c r="C43" s="1536" t="s">
        <v>2455</v>
      </c>
      <c r="D43" s="1537"/>
      <c r="E43" s="1538"/>
      <c r="F43" s="1493"/>
      <c r="G43" s="1494"/>
      <c r="H43" s="1495"/>
      <c r="J43" s="364"/>
      <c r="L43" s="364"/>
      <c r="N43" s="1263"/>
      <c r="O43" s="1263"/>
      <c r="P43" s="1263"/>
      <c r="Q43" s="1263"/>
      <c r="R43" s="1263"/>
      <c r="S43" s="1264"/>
      <c r="T43" s="1264"/>
      <c r="U43" s="1263"/>
      <c r="V43" s="1263"/>
      <c r="W43" s="1263"/>
      <c r="X43" s="1263"/>
      <c r="Y43" s="364"/>
    </row>
    <row r="44" spans="3:25" ht="5.25" customHeight="1">
      <c r="C44" s="285"/>
      <c r="D44" s="285"/>
      <c r="F44" s="285"/>
      <c r="H44" s="285"/>
      <c r="J44" s="285"/>
      <c r="L44" s="285"/>
      <c r="N44" s="285"/>
      <c r="O44" s="285"/>
      <c r="P44" s="285"/>
      <c r="Q44" s="285"/>
      <c r="R44" s="285"/>
      <c r="T44" s="285"/>
      <c r="V44" s="285"/>
      <c r="X44" s="285"/>
      <c r="Y44" s="285"/>
    </row>
    <row r="45" spans="3:25" ht="15.75">
      <c r="C45" s="1231" t="s">
        <v>839</v>
      </c>
      <c r="D45" s="1231"/>
      <c r="E45" s="1231"/>
      <c r="F45" s="1231"/>
      <c r="G45" s="1231"/>
      <c r="H45" s="1231"/>
      <c r="I45" s="1231"/>
      <c r="J45" s="1231"/>
      <c r="K45" s="1231"/>
      <c r="L45" s="1231"/>
      <c r="N45" s="285"/>
      <c r="O45" s="285"/>
      <c r="P45" s="1233" t="s">
        <v>859</v>
      </c>
      <c r="Q45" s="1233"/>
      <c r="R45" s="1233"/>
      <c r="S45" s="1233"/>
      <c r="T45" s="1233"/>
      <c r="U45" s="1233"/>
      <c r="V45" s="1233"/>
      <c r="W45" s="1233"/>
      <c r="X45" s="1233"/>
      <c r="Y45" s="285"/>
    </row>
    <row r="46" spans="3:25" ht="15.75">
      <c r="C46" s="662" t="s">
        <v>108</v>
      </c>
      <c r="D46" s="667" t="s">
        <v>656</v>
      </c>
      <c r="E46" s="1535" t="s">
        <v>109</v>
      </c>
      <c r="F46" s="1535"/>
      <c r="G46" s="1535"/>
      <c r="H46" s="662" t="s">
        <v>110</v>
      </c>
      <c r="I46" s="1535" t="s">
        <v>111</v>
      </c>
      <c r="J46" s="1535"/>
      <c r="K46" s="1535"/>
      <c r="L46" s="1535"/>
      <c r="N46" s="285"/>
      <c r="O46" s="285"/>
      <c r="P46" s="1535" t="s">
        <v>112</v>
      </c>
      <c r="Q46" s="1535"/>
      <c r="R46" s="1535"/>
      <c r="S46" s="1535"/>
      <c r="T46" s="1535"/>
      <c r="U46" s="1535"/>
      <c r="V46" s="1535"/>
      <c r="W46" s="1535"/>
      <c r="X46" s="285"/>
      <c r="Y46" s="285"/>
    </row>
    <row r="47" spans="3:25" ht="15.75">
      <c r="C47" s="642"/>
      <c r="D47" s="643"/>
      <c r="E47" s="1539"/>
      <c r="F47" s="1539">
        <v>760</v>
      </c>
      <c r="G47" s="1539"/>
      <c r="H47" s="642"/>
      <c r="I47" s="1539"/>
      <c r="J47" s="1539"/>
      <c r="K47" s="1539"/>
      <c r="L47" s="1539"/>
      <c r="N47" s="285"/>
      <c r="O47" s="285"/>
      <c r="P47" s="666" t="s">
        <v>880</v>
      </c>
      <c r="Q47" s="1540" t="s">
        <v>657</v>
      </c>
      <c r="R47" s="1540"/>
      <c r="S47" s="1541" t="s">
        <v>815</v>
      </c>
      <c r="T47" s="1541"/>
      <c r="U47" s="1541" t="s">
        <v>114</v>
      </c>
      <c r="V47" s="1541"/>
      <c r="W47" s="1541"/>
      <c r="X47" s="285"/>
      <c r="Y47" s="285"/>
    </row>
    <row r="48" spans="3:25" ht="15.75">
      <c r="C48" s="642"/>
      <c r="D48" s="643"/>
      <c r="E48" s="1539"/>
      <c r="F48" s="1539"/>
      <c r="G48" s="1539"/>
      <c r="H48" s="642"/>
      <c r="I48" s="1539"/>
      <c r="J48" s="1539"/>
      <c r="K48" s="1539"/>
      <c r="L48" s="1539"/>
      <c r="N48" s="285"/>
      <c r="O48" s="285"/>
      <c r="P48" s="641">
        <v>1300</v>
      </c>
      <c r="Q48" s="1542"/>
      <c r="R48" s="1542"/>
      <c r="S48" s="1543"/>
      <c r="T48" s="1543">
        <v>1</v>
      </c>
      <c r="U48" s="1543"/>
      <c r="V48" s="1543"/>
      <c r="W48" s="1543"/>
      <c r="X48" s="285"/>
      <c r="Y48" s="285"/>
    </row>
    <row r="49" spans="3:25" ht="15.75">
      <c r="C49" s="642"/>
      <c r="D49" s="643"/>
      <c r="E49" s="1539"/>
      <c r="F49" s="1539"/>
      <c r="G49" s="1539"/>
      <c r="H49" s="642"/>
      <c r="I49" s="1539"/>
      <c r="J49" s="1539"/>
      <c r="K49" s="1539"/>
      <c r="L49" s="1539"/>
      <c r="N49" s="285"/>
      <c r="O49" s="285"/>
      <c r="P49" s="641">
        <v>1400</v>
      </c>
      <c r="Q49" s="1542"/>
      <c r="R49" s="1542"/>
      <c r="S49" s="1543"/>
      <c r="T49" s="1543"/>
      <c r="U49" s="1543"/>
      <c r="V49" s="1543"/>
      <c r="W49" s="1543"/>
      <c r="X49" s="285"/>
      <c r="Y49" s="285"/>
    </row>
    <row r="50" spans="3:25" ht="15.75">
      <c r="C50" s="642"/>
      <c r="D50" s="643"/>
      <c r="E50" s="1539"/>
      <c r="F50" s="1539"/>
      <c r="G50" s="1539"/>
      <c r="H50" s="642"/>
      <c r="I50" s="1539"/>
      <c r="J50" s="1539"/>
      <c r="K50" s="1539"/>
      <c r="L50" s="1539"/>
      <c r="N50" s="285"/>
      <c r="O50" s="285"/>
      <c r="P50" s="641">
        <v>1600</v>
      </c>
      <c r="Q50" s="1542"/>
      <c r="R50" s="1542"/>
      <c r="S50" s="1543"/>
      <c r="T50" s="1543"/>
      <c r="U50" s="1543"/>
      <c r="V50" s="1543"/>
      <c r="W50" s="1543"/>
      <c r="X50" s="285"/>
      <c r="Y50" s="285"/>
    </row>
    <row r="51" spans="3:25" ht="15.75">
      <c r="C51" s="642"/>
      <c r="D51" s="643"/>
      <c r="E51" s="1539"/>
      <c r="F51" s="1539"/>
      <c r="G51" s="1539"/>
      <c r="H51" s="642"/>
      <c r="I51" s="1539"/>
      <c r="J51" s="1539"/>
      <c r="K51" s="1539"/>
      <c r="L51" s="1539"/>
      <c r="N51" s="285"/>
      <c r="O51" s="285"/>
      <c r="P51" s="641">
        <v>1900</v>
      </c>
      <c r="Q51" s="1542"/>
      <c r="R51" s="1542"/>
      <c r="S51" s="1543"/>
      <c r="T51" s="1543"/>
      <c r="U51" s="1543"/>
      <c r="V51" s="1543"/>
      <c r="W51" s="1543"/>
      <c r="X51" s="285"/>
      <c r="Y51" s="285"/>
    </row>
    <row r="52" spans="3:25" ht="15.75">
      <c r="C52" s="642"/>
      <c r="D52" s="643"/>
      <c r="E52" s="1539"/>
      <c r="F52" s="1539"/>
      <c r="G52" s="1539"/>
      <c r="H52" s="642"/>
      <c r="I52" s="1539"/>
      <c r="J52" s="1539"/>
      <c r="K52" s="1539"/>
      <c r="L52" s="1539"/>
      <c r="N52" s="285"/>
      <c r="O52" s="285"/>
      <c r="P52" s="641">
        <v>2600</v>
      </c>
      <c r="Q52" s="1542"/>
      <c r="R52" s="1542"/>
      <c r="S52" s="1543"/>
      <c r="T52" s="1543"/>
      <c r="U52" s="1543"/>
      <c r="V52" s="1543"/>
      <c r="W52" s="1543"/>
      <c r="X52" s="285"/>
      <c r="Y52" s="285"/>
    </row>
    <row r="53" spans="3:25" ht="15.75">
      <c r="C53" s="642"/>
      <c r="D53" s="643"/>
      <c r="E53" s="1539"/>
      <c r="F53" s="1539"/>
      <c r="G53" s="1539"/>
      <c r="H53" s="642"/>
      <c r="I53" s="1539"/>
      <c r="J53" s="1539"/>
      <c r="K53" s="1539"/>
      <c r="L53" s="1539"/>
      <c r="N53" s="285"/>
      <c r="O53" s="285"/>
      <c r="P53" s="641">
        <v>2800</v>
      </c>
      <c r="Q53" s="1542"/>
      <c r="R53" s="1542"/>
      <c r="S53" s="1543"/>
      <c r="T53" s="1543"/>
      <c r="U53" s="1543"/>
      <c r="V53" s="1543"/>
      <c r="W53" s="1543"/>
      <c r="X53" s="285"/>
      <c r="Y53" s="285"/>
    </row>
    <row r="54" spans="3:25" ht="15.75">
      <c r="C54" s="642"/>
      <c r="D54" s="643"/>
      <c r="E54" s="1539"/>
      <c r="F54" s="1539"/>
      <c r="G54" s="1539"/>
      <c r="H54" s="642"/>
      <c r="I54" s="1539"/>
      <c r="J54" s="1539"/>
      <c r="K54" s="1539"/>
      <c r="L54" s="1539"/>
      <c r="N54" s="285"/>
      <c r="O54" s="285"/>
      <c r="P54" s="641">
        <v>3600</v>
      </c>
      <c r="Q54" s="1542"/>
      <c r="R54" s="1542"/>
      <c r="S54" s="1543"/>
      <c r="T54" s="1543"/>
      <c r="U54" s="1543"/>
      <c r="V54" s="1543"/>
      <c r="W54" s="1543"/>
      <c r="X54" s="285"/>
      <c r="Y54" s="285"/>
    </row>
    <row r="55" spans="3:25" ht="15.75">
      <c r="C55" s="1544" t="s">
        <v>878</v>
      </c>
      <c r="D55" s="1545"/>
      <c r="E55" s="1545"/>
      <c r="F55" s="1545"/>
      <c r="G55" s="1546"/>
      <c r="H55" s="1547"/>
      <c r="I55" s="1548"/>
      <c r="J55" s="1548"/>
      <c r="K55" s="1548"/>
      <c r="L55" s="1549"/>
      <c r="N55" s="285"/>
      <c r="O55" s="285"/>
      <c r="P55" s="1550" t="s">
        <v>879</v>
      </c>
      <c r="Q55" s="1551"/>
      <c r="R55" s="1552"/>
      <c r="S55" s="1554"/>
      <c r="T55" s="1554"/>
      <c r="U55" s="1554"/>
      <c r="V55" s="1554"/>
      <c r="W55" s="1554"/>
      <c r="X55" s="285"/>
      <c r="Y55" s="285"/>
    </row>
    <row r="56" spans="3:25" ht="5.25" customHeight="1">
      <c r="C56" s="285"/>
      <c r="D56" s="285"/>
      <c r="F56" s="285"/>
      <c r="H56" s="285"/>
      <c r="J56" s="285"/>
      <c r="L56" s="285"/>
      <c r="N56" s="285"/>
      <c r="O56" s="285"/>
      <c r="P56" s="285"/>
      <c r="Q56" s="285"/>
      <c r="R56" s="285"/>
      <c r="T56" s="285"/>
      <c r="V56" s="285"/>
      <c r="X56" s="285"/>
      <c r="Y56" s="285"/>
    </row>
    <row r="57" spans="3:25">
      <c r="C57" s="1460" t="s">
        <v>804</v>
      </c>
      <c r="D57" s="1460"/>
      <c r="E57" s="1460"/>
      <c r="F57" s="1460"/>
      <c r="G57" s="1460"/>
      <c r="H57" s="1460"/>
      <c r="I57" s="1460"/>
      <c r="J57" s="1460"/>
      <c r="K57" s="1460"/>
      <c r="L57" s="1460"/>
      <c r="M57" s="1460"/>
      <c r="N57" s="1460"/>
      <c r="O57" s="1460"/>
      <c r="P57" s="1460"/>
      <c r="Q57" s="1460"/>
      <c r="R57" s="1460"/>
      <c r="S57" s="1460"/>
      <c r="T57" s="1460"/>
      <c r="U57" s="1460"/>
      <c r="V57" s="1460"/>
      <c r="W57" s="1460"/>
      <c r="X57" s="1460"/>
      <c r="Y57" s="1460"/>
    </row>
    <row r="58" spans="3:25" ht="4.5" customHeight="1"/>
    <row r="59" spans="3:25">
      <c r="C59" s="1555" t="s">
        <v>108</v>
      </c>
      <c r="D59" s="1556"/>
      <c r="E59" s="1556"/>
      <c r="F59" s="1556"/>
      <c r="G59" s="1557"/>
      <c r="H59" s="1555" t="s">
        <v>814</v>
      </c>
      <c r="I59" s="1556"/>
      <c r="J59" s="1557"/>
      <c r="K59" s="1558" t="s">
        <v>119</v>
      </c>
      <c r="L59" s="1558"/>
      <c r="M59" s="1558"/>
      <c r="N59" s="1558"/>
      <c r="O59" s="1558"/>
      <c r="P59" s="1558"/>
      <c r="Q59" s="1558"/>
      <c r="R59" s="1558"/>
      <c r="S59" s="1558" t="s">
        <v>815</v>
      </c>
      <c r="T59" s="1558"/>
      <c r="U59" s="1558" t="s">
        <v>121</v>
      </c>
      <c r="V59" s="1558"/>
      <c r="W59" s="1558"/>
      <c r="X59" s="1558"/>
      <c r="Y59" s="1558"/>
    </row>
    <row r="60" spans="3:25">
      <c r="C60" s="953"/>
      <c r="D60" s="1225"/>
      <c r="E60" s="1225"/>
      <c r="F60" s="1225"/>
      <c r="G60" s="1226"/>
      <c r="H60" s="953"/>
      <c r="I60" s="1225"/>
      <c r="J60" s="1226"/>
      <c r="K60" s="1559" t="s">
        <v>122</v>
      </c>
      <c r="L60" s="1559"/>
      <c r="M60" s="1559"/>
      <c r="N60" s="1559"/>
      <c r="O60" s="1559"/>
      <c r="P60" s="1559" t="s">
        <v>123</v>
      </c>
      <c r="Q60" s="1559"/>
      <c r="R60" s="1559"/>
      <c r="S60" s="1559"/>
      <c r="T60" s="1559"/>
      <c r="U60" s="1559"/>
      <c r="V60" s="1559"/>
      <c r="W60" s="1559"/>
      <c r="X60" s="1559"/>
      <c r="Y60" s="1559"/>
    </row>
    <row r="61" spans="3:25">
      <c r="C61" s="1553"/>
      <c r="D61" s="1553"/>
      <c r="E61" s="1553"/>
      <c r="F61" s="1553"/>
      <c r="G61" s="1553"/>
      <c r="H61" s="1475"/>
      <c r="I61" s="1475"/>
      <c r="J61" s="1475"/>
      <c r="K61" s="1529"/>
      <c r="L61" s="1529"/>
      <c r="M61" s="1529"/>
      <c r="N61" s="1529"/>
      <c r="O61" s="1529"/>
      <c r="P61" s="1475"/>
      <c r="Q61" s="1475"/>
      <c r="R61" s="1475"/>
      <c r="S61" s="1529"/>
      <c r="T61" s="1529"/>
      <c r="U61" s="1529"/>
      <c r="V61" s="1529"/>
      <c r="W61" s="1529"/>
      <c r="X61" s="1529"/>
      <c r="Y61" s="1529"/>
    </row>
    <row r="62" spans="3:25">
      <c r="C62" s="1553"/>
      <c r="D62" s="1553"/>
      <c r="E62" s="1553"/>
      <c r="F62" s="1553"/>
      <c r="G62" s="1553"/>
      <c r="H62" s="1475"/>
      <c r="I62" s="1475"/>
      <c r="J62" s="1475"/>
      <c r="K62" s="1529"/>
      <c r="L62" s="1529"/>
      <c r="M62" s="1529"/>
      <c r="N62" s="1529"/>
      <c r="O62" s="1529"/>
      <c r="P62" s="1475"/>
      <c r="Q62" s="1475"/>
      <c r="R62" s="1475"/>
      <c r="S62" s="1529"/>
      <c r="T62" s="1529"/>
      <c r="U62" s="1529"/>
      <c r="V62" s="1529"/>
      <c r="W62" s="1529"/>
      <c r="X62" s="1529"/>
      <c r="Y62" s="1529"/>
    </row>
    <row r="63" spans="3:25">
      <c r="C63" s="1553"/>
      <c r="D63" s="1553"/>
      <c r="E63" s="1553"/>
      <c r="F63" s="1553"/>
      <c r="G63" s="1553"/>
      <c r="H63" s="1475"/>
      <c r="I63" s="1475"/>
      <c r="J63" s="1475"/>
      <c r="K63" s="1529"/>
      <c r="L63" s="1529"/>
      <c r="M63" s="1529"/>
      <c r="N63" s="1529"/>
      <c r="O63" s="1529"/>
      <c r="P63" s="1475"/>
      <c r="Q63" s="1475"/>
      <c r="R63" s="1475"/>
      <c r="S63" s="1529"/>
      <c r="T63" s="1529"/>
      <c r="U63" s="1529"/>
      <c r="V63" s="1529"/>
      <c r="W63" s="1529"/>
      <c r="X63" s="1529"/>
      <c r="Y63" s="1529"/>
    </row>
    <row r="64" spans="3:25">
      <c r="C64" s="1553"/>
      <c r="D64" s="1553"/>
      <c r="E64" s="1553"/>
      <c r="F64" s="1553"/>
      <c r="G64" s="1553"/>
      <c r="H64" s="1475"/>
      <c r="I64" s="1475"/>
      <c r="J64" s="1475"/>
      <c r="K64" s="1529"/>
      <c r="L64" s="1529"/>
      <c r="M64" s="1529"/>
      <c r="N64" s="1529"/>
      <c r="O64" s="1529"/>
      <c r="P64" s="1475"/>
      <c r="Q64" s="1475"/>
      <c r="R64" s="1475"/>
      <c r="S64" s="1529"/>
      <c r="T64" s="1529"/>
      <c r="U64" s="1529"/>
      <c r="V64" s="1529"/>
      <c r="W64" s="1529"/>
      <c r="X64" s="1529"/>
      <c r="Y64" s="1529"/>
    </row>
    <row r="65" spans="3:25">
      <c r="C65" s="1553"/>
      <c r="D65" s="1553"/>
      <c r="E65" s="1553"/>
      <c r="F65" s="1553"/>
      <c r="G65" s="1553"/>
      <c r="H65" s="1475"/>
      <c r="I65" s="1475"/>
      <c r="J65" s="1475"/>
      <c r="K65" s="1529"/>
      <c r="L65" s="1529"/>
      <c r="M65" s="1529"/>
      <c r="N65" s="1529"/>
      <c r="O65" s="1529"/>
      <c r="P65" s="1475"/>
      <c r="Q65" s="1475"/>
      <c r="R65" s="1475"/>
      <c r="S65" s="1529"/>
      <c r="T65" s="1529"/>
      <c r="U65" s="1529"/>
      <c r="V65" s="1529"/>
      <c r="W65" s="1529"/>
      <c r="X65" s="1529"/>
      <c r="Y65" s="1529"/>
    </row>
    <row r="66" spans="3:25">
      <c r="C66" s="1553"/>
      <c r="D66" s="1553"/>
      <c r="E66" s="1553"/>
      <c r="F66" s="1553"/>
      <c r="G66" s="1553"/>
      <c r="H66" s="1475"/>
      <c r="I66" s="1475"/>
      <c r="J66" s="1475"/>
      <c r="K66" s="1529"/>
      <c r="L66" s="1529"/>
      <c r="M66" s="1529"/>
      <c r="N66" s="1529"/>
      <c r="O66" s="1529"/>
      <c r="P66" s="1475"/>
      <c r="Q66" s="1475"/>
      <c r="R66" s="1475"/>
      <c r="S66" s="1529"/>
      <c r="T66" s="1529"/>
      <c r="U66" s="1529"/>
      <c r="V66" s="1529"/>
      <c r="W66" s="1529"/>
      <c r="X66" s="1529"/>
      <c r="Y66" s="1529"/>
    </row>
    <row r="67" spans="3:25">
      <c r="C67" s="1553"/>
      <c r="D67" s="1553"/>
      <c r="E67" s="1553"/>
      <c r="F67" s="1553"/>
      <c r="G67" s="1553"/>
      <c r="H67" s="1475"/>
      <c r="I67" s="1475"/>
      <c r="J67" s="1475"/>
      <c r="K67" s="1529"/>
      <c r="L67" s="1529"/>
      <c r="M67" s="1529"/>
      <c r="N67" s="1529"/>
      <c r="O67" s="1529"/>
      <c r="P67" s="1475"/>
      <c r="Q67" s="1475"/>
      <c r="R67" s="1475"/>
      <c r="S67" s="1529"/>
      <c r="T67" s="1529"/>
      <c r="U67" s="1529"/>
      <c r="V67" s="1529"/>
      <c r="W67" s="1529"/>
      <c r="X67" s="1529"/>
      <c r="Y67" s="1529"/>
    </row>
    <row r="68" spans="3:25">
      <c r="C68" s="1553"/>
      <c r="D68" s="1553"/>
      <c r="E68" s="1553"/>
      <c r="F68" s="1553"/>
      <c r="G68" s="1553"/>
      <c r="H68" s="1475"/>
      <c r="I68" s="1475"/>
      <c r="J68" s="1475"/>
      <c r="K68" s="1529"/>
      <c r="L68" s="1529"/>
      <c r="M68" s="1529"/>
      <c r="N68" s="1529"/>
      <c r="O68" s="1529"/>
      <c r="P68" s="1475"/>
      <c r="Q68" s="1475"/>
      <c r="R68" s="1475"/>
      <c r="S68" s="1529"/>
      <c r="T68" s="1529"/>
      <c r="U68" s="1529"/>
      <c r="V68" s="1529"/>
      <c r="W68" s="1529"/>
      <c r="X68" s="1529"/>
      <c r="Y68" s="1529"/>
    </row>
    <row r="69" spans="3:25">
      <c r="C69" s="1553"/>
      <c r="D69" s="1553"/>
      <c r="E69" s="1553"/>
      <c r="F69" s="1553"/>
      <c r="G69" s="1553"/>
      <c r="H69" s="1475"/>
      <c r="I69" s="1475"/>
      <c r="J69" s="1475"/>
      <c r="K69" s="1529"/>
      <c r="L69" s="1529"/>
      <c r="M69" s="1529"/>
      <c r="N69" s="1529"/>
      <c r="O69" s="1529"/>
      <c r="P69" s="1475"/>
      <c r="Q69" s="1475"/>
      <c r="R69" s="1475"/>
      <c r="S69" s="1529"/>
      <c r="T69" s="1529"/>
      <c r="U69" s="1529"/>
      <c r="V69" s="1529"/>
      <c r="W69" s="1529"/>
      <c r="X69" s="1529"/>
      <c r="Y69" s="1529"/>
    </row>
    <row r="70" spans="3:25" ht="5.25" customHeight="1"/>
    <row r="71" spans="3:25">
      <c r="C71" s="1004" t="s">
        <v>124</v>
      </c>
      <c r="D71" s="1005"/>
      <c r="E71" s="1005"/>
      <c r="F71" s="1005"/>
      <c r="G71" s="1446"/>
      <c r="H71" s="626" t="s">
        <v>178</v>
      </c>
      <c r="I71" s="1475"/>
      <c r="J71" s="1475"/>
      <c r="K71" s="1568" t="s">
        <v>125</v>
      </c>
      <c r="L71" s="1569"/>
      <c r="M71" s="1569"/>
      <c r="N71" s="1569"/>
      <c r="O71" s="1569"/>
      <c r="P71" s="1499"/>
      <c r="Q71" s="1499"/>
      <c r="R71" s="1499"/>
      <c r="S71" s="1499"/>
      <c r="T71" s="1499"/>
      <c r="U71" s="1499"/>
      <c r="V71" s="1499"/>
      <c r="W71" s="1499"/>
      <c r="X71" s="1499"/>
      <c r="Y71" s="1499"/>
    </row>
    <row r="72" spans="3:25">
      <c r="C72" s="853"/>
      <c r="D72" s="854"/>
      <c r="E72" s="854"/>
      <c r="F72" s="854"/>
      <c r="G72" s="855"/>
      <c r="H72" s="626" t="s">
        <v>37</v>
      </c>
      <c r="I72" s="1475"/>
      <c r="J72" s="1475"/>
      <c r="K72" s="868"/>
      <c r="L72" s="902"/>
      <c r="M72" s="902"/>
      <c r="N72" s="902"/>
      <c r="O72" s="902"/>
      <c r="P72" s="1499"/>
      <c r="Q72" s="1499"/>
      <c r="R72" s="1499"/>
      <c r="S72" s="1499"/>
      <c r="T72" s="1499"/>
      <c r="U72" s="1499"/>
      <c r="V72" s="1499"/>
      <c r="W72" s="1499"/>
      <c r="X72" s="1499"/>
      <c r="Y72" s="1499"/>
    </row>
    <row r="73" spans="3:25" ht="5.25" customHeight="1"/>
    <row r="74" spans="3:25">
      <c r="C74" s="1570" t="s">
        <v>126</v>
      </c>
      <c r="D74" s="1570"/>
      <c r="E74" s="1570"/>
      <c r="F74" s="1570"/>
      <c r="G74" s="1570"/>
      <c r="H74" s="1570"/>
      <c r="I74" s="1570"/>
      <c r="J74" s="1570"/>
      <c r="K74" s="1570"/>
      <c r="L74" s="1570"/>
      <c r="M74" s="1570"/>
      <c r="N74" s="1570"/>
      <c r="O74" s="1570"/>
      <c r="P74" s="1570"/>
      <c r="Q74" s="1570"/>
      <c r="R74" s="1570"/>
      <c r="S74" s="1570"/>
      <c r="T74" s="1570"/>
      <c r="U74" s="1571"/>
      <c r="V74" s="1572"/>
      <c r="W74" s="1572"/>
      <c r="X74" s="1572"/>
      <c r="Y74" s="1573"/>
    </row>
    <row r="75" spans="3:25" ht="7.5" customHeight="1">
      <c r="C75" s="313"/>
      <c r="D75" s="313"/>
      <c r="F75" s="313"/>
      <c r="H75" s="313"/>
      <c r="J75" s="312"/>
      <c r="L75" s="312"/>
      <c r="N75" s="312"/>
      <c r="O75" s="312"/>
      <c r="P75" s="312"/>
      <c r="Q75" s="312"/>
      <c r="R75" s="312"/>
      <c r="T75" s="312"/>
      <c r="V75" s="312"/>
      <c r="X75" s="312"/>
      <c r="Y75" s="312"/>
    </row>
    <row r="76" spans="3:25" ht="15.75">
      <c r="C76" s="1560" t="s">
        <v>2459</v>
      </c>
      <c r="D76" s="1561"/>
      <c r="E76" s="1561"/>
      <c r="F76" s="1561"/>
      <c r="G76" s="1561"/>
      <c r="H76" s="1561"/>
      <c r="I76" s="1561"/>
      <c r="J76" s="1561"/>
      <c r="K76" s="1561"/>
      <c r="L76" s="1561"/>
      <c r="M76" s="1561"/>
      <c r="N76" s="1561"/>
      <c r="O76" s="1561"/>
      <c r="P76" s="1561"/>
      <c r="Q76" s="1561"/>
      <c r="R76" s="1561"/>
      <c r="S76" s="1561"/>
      <c r="T76" s="1562"/>
      <c r="U76" s="1471"/>
      <c r="V76" s="1472"/>
      <c r="W76" s="1472"/>
      <c r="X76" s="1472"/>
      <c r="Y76" s="1473"/>
    </row>
    <row r="77" spans="3:25" ht="5.25" customHeight="1">
      <c r="C77" s="313"/>
      <c r="D77" s="313"/>
      <c r="F77" s="313"/>
      <c r="H77" s="313"/>
      <c r="J77" s="309"/>
      <c r="L77" s="309"/>
      <c r="N77" s="309"/>
      <c r="O77" s="309"/>
      <c r="P77" s="309"/>
      <c r="Q77" s="309"/>
      <c r="R77" s="309"/>
      <c r="T77" s="309"/>
      <c r="V77" s="309"/>
      <c r="X77" s="309"/>
      <c r="Y77" s="309"/>
    </row>
    <row r="78" spans="3:25">
      <c r="C78" s="1563" t="s">
        <v>860</v>
      </c>
      <c r="D78" s="1563"/>
      <c r="E78" s="641" t="s">
        <v>882</v>
      </c>
      <c r="F78" s="617"/>
      <c r="H78" s="1564" t="s">
        <v>876</v>
      </c>
      <c r="I78" s="1564"/>
      <c r="J78" s="1564"/>
      <c r="K78" s="1564"/>
      <c r="L78" s="1564"/>
      <c r="M78" s="1564"/>
      <c r="N78" s="1564"/>
      <c r="O78" s="1564"/>
      <c r="P78" s="1564"/>
      <c r="Q78" s="1564"/>
      <c r="R78" s="1564"/>
      <c r="T78" s="1543"/>
      <c r="U78" s="1543"/>
      <c r="V78" s="1543"/>
      <c r="W78" s="1543"/>
      <c r="X78" s="1543"/>
      <c r="Y78" s="1543"/>
    </row>
    <row r="79" spans="3:25" ht="15.75">
      <c r="C79" s="1563"/>
      <c r="D79" s="1563"/>
      <c r="E79" s="641" t="s">
        <v>884</v>
      </c>
      <c r="F79" s="645"/>
      <c r="H79" s="1564"/>
      <c r="I79" s="1564"/>
      <c r="J79" s="1564"/>
      <c r="K79" s="1564"/>
      <c r="L79" s="1564"/>
      <c r="M79" s="1564"/>
      <c r="N79" s="1564"/>
      <c r="O79" s="1564"/>
      <c r="P79" s="1564"/>
      <c r="Q79" s="1564"/>
      <c r="R79" s="1564"/>
      <c r="T79" s="1543"/>
      <c r="U79" s="1543"/>
      <c r="V79" s="1543"/>
      <c r="W79" s="1543"/>
      <c r="X79" s="1543"/>
      <c r="Y79" s="1543"/>
    </row>
    <row r="80" spans="3:25" ht="5.25" customHeight="1">
      <c r="C80" s="405"/>
      <c r="D80" s="405"/>
      <c r="F80" s="405"/>
      <c r="H80" s="405"/>
      <c r="J80" s="405"/>
      <c r="L80" s="405"/>
      <c r="N80" s="405"/>
      <c r="O80" s="405"/>
      <c r="P80" s="405"/>
      <c r="Q80" s="405"/>
      <c r="R80" s="405"/>
      <c r="T80" s="405"/>
      <c r="V80" s="405"/>
      <c r="X80" s="405"/>
      <c r="Y80" s="405"/>
    </row>
    <row r="81" spans="3:25">
      <c r="C81" s="1565" t="s">
        <v>175</v>
      </c>
      <c r="D81" s="1566"/>
      <c r="E81" s="1566"/>
      <c r="F81" s="1566"/>
      <c r="G81" s="1566"/>
      <c r="H81" s="1566"/>
      <c r="I81" s="1566"/>
      <c r="J81" s="1566"/>
      <c r="K81" s="1566"/>
      <c r="L81" s="1566"/>
      <c r="M81" s="1566"/>
      <c r="N81" s="1566"/>
      <c r="O81" s="1566"/>
      <c r="P81" s="1566"/>
      <c r="Q81" s="1566"/>
      <c r="R81" s="1566"/>
      <c r="S81" s="1566"/>
      <c r="T81" s="1566"/>
      <c r="U81" s="1566"/>
      <c r="V81" s="1566"/>
      <c r="W81" s="1566"/>
      <c r="X81" s="1566"/>
      <c r="Y81" s="1567"/>
    </row>
    <row r="82" spans="3:25" ht="6.75" customHeight="1"/>
    <row r="83" spans="3:25">
      <c r="C83" s="1574" t="s">
        <v>861</v>
      </c>
      <c r="D83" s="1575"/>
      <c r="E83" s="1575"/>
      <c r="F83" s="1575"/>
      <c r="G83" s="1575"/>
      <c r="H83" s="1575"/>
      <c r="I83" s="1575"/>
      <c r="J83" s="1575"/>
      <c r="K83" s="1575"/>
      <c r="L83" s="1575"/>
      <c r="M83" s="1575"/>
      <c r="N83" s="1575"/>
      <c r="O83" s="1575"/>
      <c r="P83" s="1575"/>
      <c r="Q83" s="1575"/>
      <c r="R83" s="1575"/>
      <c r="S83" s="1575"/>
      <c r="T83" s="1575"/>
      <c r="U83" s="1575"/>
      <c r="V83" s="1575"/>
      <c r="W83" s="1575"/>
      <c r="X83" s="1575"/>
      <c r="Y83" s="1576"/>
    </row>
    <row r="84" spans="3:25" ht="5.25" customHeight="1"/>
    <row r="85" spans="3:25">
      <c r="C85" s="1577" t="s">
        <v>885</v>
      </c>
      <c r="D85" s="1578"/>
      <c r="F85" s="1579" t="s">
        <v>383</v>
      </c>
      <c r="G85" s="1580"/>
      <c r="H85" s="1581"/>
      <c r="J85" s="617"/>
      <c r="L85" s="1582" t="s">
        <v>136</v>
      </c>
      <c r="M85" s="1583"/>
      <c r="N85" s="1583"/>
      <c r="O85" s="1583"/>
      <c r="P85" s="1584"/>
      <c r="Q85" s="1585"/>
      <c r="R85" s="1586"/>
      <c r="S85" s="1586"/>
      <c r="T85" s="1586"/>
      <c r="U85" s="1586"/>
      <c r="V85" s="1586"/>
      <c r="W85" s="1586"/>
      <c r="X85" s="1586"/>
      <c r="Y85" s="1587"/>
    </row>
    <row r="86" spans="3:25">
      <c r="C86" s="890"/>
      <c r="D86" s="892"/>
      <c r="F86" s="1579" t="s">
        <v>405</v>
      </c>
      <c r="G86" s="1580"/>
      <c r="H86" s="1581"/>
      <c r="J86" s="617"/>
      <c r="L86" s="1582" t="s">
        <v>137</v>
      </c>
      <c r="M86" s="1583"/>
      <c r="N86" s="1583"/>
      <c r="O86" s="1583"/>
      <c r="P86" s="1584"/>
      <c r="Q86" s="1585"/>
      <c r="R86" s="1586"/>
      <c r="S86" s="1587"/>
      <c r="T86" s="1474" t="s">
        <v>886</v>
      </c>
      <c r="U86" s="1474"/>
      <c r="V86" s="1474"/>
      <c r="W86" s="646"/>
      <c r="X86" s="646"/>
      <c r="Y86" s="647"/>
    </row>
    <row r="87" spans="3:25">
      <c r="C87" s="890"/>
      <c r="D87" s="892"/>
      <c r="F87" s="1579" t="s">
        <v>177</v>
      </c>
      <c r="G87" s="1580"/>
      <c r="H87" s="1581"/>
      <c r="J87" s="617"/>
      <c r="L87" s="1184"/>
      <c r="M87" s="1184"/>
      <c r="N87" s="1184"/>
      <c r="O87" s="1184"/>
      <c r="P87" s="1184"/>
      <c r="Q87" s="1184"/>
      <c r="R87" s="446"/>
      <c r="S87" s="446"/>
      <c r="T87" s="446"/>
      <c r="U87" s="172"/>
      <c r="V87" s="581"/>
      <c r="W87" s="172"/>
      <c r="X87" s="581"/>
      <c r="Y87" s="581"/>
    </row>
    <row r="88" spans="3:25">
      <c r="C88" s="1169"/>
      <c r="D88" s="1170"/>
      <c r="F88" s="1579" t="s">
        <v>392</v>
      </c>
      <c r="G88" s="1580"/>
      <c r="H88" s="1581"/>
      <c r="J88" s="617"/>
      <c r="L88" s="582"/>
      <c r="M88" s="172"/>
      <c r="N88" s="238"/>
      <c r="O88" s="238"/>
      <c r="P88" s="238"/>
      <c r="Q88" s="238"/>
      <c r="R88" s="581"/>
      <c r="S88" s="172"/>
      <c r="T88" s="581"/>
      <c r="U88" s="172"/>
      <c r="V88" s="581"/>
      <c r="W88" s="172"/>
      <c r="X88" s="581"/>
      <c r="Y88" s="581"/>
    </row>
    <row r="89" spans="3:25" ht="5.25" customHeight="1"/>
    <row r="90" spans="3:25" ht="42.75" customHeight="1">
      <c r="C90" s="1468" t="s">
        <v>888</v>
      </c>
      <c r="D90" s="1469"/>
      <c r="E90" s="1469"/>
      <c r="F90" s="1469"/>
      <c r="G90" s="1470"/>
      <c r="H90" s="1471"/>
      <c r="I90" s="1472"/>
      <c r="J90" s="1472"/>
      <c r="K90" s="1472"/>
      <c r="L90" s="1472"/>
      <c r="M90" s="1472"/>
      <c r="N90" s="1473"/>
      <c r="P90" s="648" t="s">
        <v>887</v>
      </c>
      <c r="Q90" s="1471"/>
      <c r="R90" s="1472"/>
      <c r="S90" s="1472"/>
      <c r="T90" s="1472"/>
      <c r="U90" s="1472"/>
      <c r="V90" s="1472"/>
      <c r="W90" s="1472"/>
      <c r="X90" s="1472"/>
      <c r="Y90" s="1473"/>
    </row>
    <row r="91" spans="3:25" ht="6.75" customHeight="1">
      <c r="C91" s="399"/>
      <c r="D91" s="399"/>
      <c r="F91" s="399"/>
      <c r="H91" s="399"/>
      <c r="J91" s="649"/>
      <c r="L91" s="649"/>
      <c r="N91" s="650"/>
      <c r="O91" s="650"/>
      <c r="P91" s="649"/>
      <c r="Q91" s="649"/>
      <c r="R91" s="649"/>
      <c r="T91" s="649"/>
      <c r="V91" s="649"/>
      <c r="X91" s="649"/>
      <c r="Y91" s="649"/>
    </row>
    <row r="92" spans="3:25">
      <c r="C92" s="1574" t="s">
        <v>862</v>
      </c>
      <c r="D92" s="1575"/>
      <c r="E92" s="1575"/>
      <c r="F92" s="1575"/>
      <c r="G92" s="1575"/>
      <c r="H92" s="1575"/>
      <c r="I92" s="1575"/>
      <c r="J92" s="1575"/>
      <c r="K92" s="1575"/>
      <c r="L92" s="1575"/>
      <c r="M92" s="1575"/>
      <c r="N92" s="1575"/>
      <c r="O92" s="1575"/>
      <c r="P92" s="1575"/>
      <c r="Q92" s="1575"/>
      <c r="R92" s="1575"/>
      <c r="S92" s="1575"/>
      <c r="T92" s="1575"/>
      <c r="U92" s="1575"/>
      <c r="V92" s="1575"/>
      <c r="W92" s="1575"/>
      <c r="X92" s="1575"/>
      <c r="Y92" s="1576"/>
    </row>
    <row r="93" spans="3:25" ht="5.25" customHeight="1">
      <c r="C93" s="586"/>
      <c r="D93" s="586"/>
      <c r="F93" s="586"/>
      <c r="H93" s="586"/>
      <c r="J93" s="586"/>
      <c r="L93" s="586"/>
      <c r="N93" s="586"/>
      <c r="O93" s="586"/>
      <c r="P93" s="586"/>
      <c r="Q93" s="586"/>
      <c r="R93" s="586"/>
      <c r="T93" s="586"/>
      <c r="V93" s="586"/>
      <c r="X93" s="586"/>
      <c r="Y93" s="586"/>
    </row>
    <row r="94" spans="3:25">
      <c r="C94" s="1577" t="s">
        <v>865</v>
      </c>
      <c r="D94" s="1578"/>
      <c r="F94" s="1582" t="s">
        <v>143</v>
      </c>
      <c r="G94" s="1583"/>
      <c r="H94" s="1584"/>
      <c r="J94" s="1598"/>
      <c r="K94" s="1598"/>
      <c r="L94" s="1598"/>
      <c r="M94" s="1598"/>
      <c r="N94" s="1598"/>
      <c r="O94" s="651"/>
      <c r="P94" s="652" t="s">
        <v>144</v>
      </c>
      <c r="Q94" s="651"/>
      <c r="R94" s="653" t="s">
        <v>145</v>
      </c>
      <c r="S94" s="1646"/>
      <c r="T94" s="1647"/>
      <c r="U94" s="651"/>
      <c r="V94" s="1599" t="s">
        <v>146</v>
      </c>
      <c r="W94" s="1600"/>
      <c r="X94" s="1646"/>
      <c r="Y94" s="1647"/>
    </row>
    <row r="95" spans="3:25">
      <c r="C95" s="890"/>
      <c r="D95" s="892"/>
      <c r="F95" s="1582" t="s">
        <v>863</v>
      </c>
      <c r="G95" s="1583"/>
      <c r="H95" s="1584"/>
      <c r="J95" s="1598"/>
      <c r="K95" s="1598"/>
      <c r="L95" s="1598"/>
      <c r="M95" s="1598"/>
      <c r="N95" s="1598"/>
      <c r="O95" s="651"/>
      <c r="P95" s="442"/>
      <c r="Q95" s="651"/>
      <c r="R95" s="651"/>
      <c r="S95" s="651"/>
      <c r="T95" s="651"/>
      <c r="U95" s="651"/>
      <c r="V95" s="651"/>
      <c r="W95" s="651"/>
      <c r="X95" s="651"/>
      <c r="Y95" s="651"/>
    </row>
    <row r="96" spans="3:25" ht="14.25" customHeight="1">
      <c r="C96" s="1169"/>
      <c r="D96" s="1170"/>
      <c r="F96" s="1582" t="s">
        <v>2394</v>
      </c>
      <c r="G96" s="1583"/>
      <c r="H96" s="1584"/>
      <c r="J96" s="1598"/>
      <c r="K96" s="1598"/>
      <c r="L96" s="1598"/>
      <c r="M96" s="1598"/>
      <c r="N96" s="1598"/>
      <c r="O96" s="651"/>
      <c r="P96" s="652" t="s">
        <v>147</v>
      </c>
      <c r="Q96" s="651"/>
      <c r="R96" s="653" t="s">
        <v>145</v>
      </c>
      <c r="S96" s="1646"/>
      <c r="T96" s="1647"/>
      <c r="U96" s="651"/>
      <c r="V96" s="1599" t="s">
        <v>146</v>
      </c>
      <c r="W96" s="1600"/>
      <c r="X96" s="1646"/>
      <c r="Y96" s="1647"/>
    </row>
    <row r="97" spans="3:25" ht="4.5" customHeight="1"/>
    <row r="98" spans="3:25" ht="17.25" customHeight="1">
      <c r="C98" s="1046" t="s">
        <v>149</v>
      </c>
      <c r="D98" s="1046"/>
      <c r="E98" s="1046"/>
      <c r="F98" s="1046"/>
      <c r="G98" s="1046"/>
      <c r="H98" s="1046"/>
      <c r="J98" s="638" t="s">
        <v>882</v>
      </c>
      <c r="K98" s="1636"/>
      <c r="L98" s="1636"/>
      <c r="N98" s="638" t="s">
        <v>37</v>
      </c>
      <c r="O98" s="687"/>
      <c r="P98" s="567"/>
      <c r="Q98" s="566"/>
      <c r="R98" s="566"/>
      <c r="S98" s="567"/>
      <c r="T98" s="567"/>
      <c r="U98" s="566"/>
      <c r="V98" s="686"/>
      <c r="W98" s="686"/>
      <c r="X98" s="686"/>
      <c r="Y98" s="686"/>
    </row>
    <row r="100" spans="3:25" hidden="1"/>
    <row r="101" spans="3:25" hidden="1"/>
    <row r="102" spans="3:25" hidden="1"/>
    <row r="103" spans="3:25" ht="5.25" customHeight="1"/>
    <row r="104" spans="3:25" ht="20.100000000000001" customHeight="1">
      <c r="C104" s="1507" t="s">
        <v>176</v>
      </c>
      <c r="D104" s="1508"/>
      <c r="E104" s="1508"/>
      <c r="F104" s="1508"/>
      <c r="G104" s="1508"/>
      <c r="H104" s="1508"/>
      <c r="I104" s="1508"/>
      <c r="J104" s="1508"/>
      <c r="K104" s="1508"/>
      <c r="L104" s="1508"/>
      <c r="M104" s="1508"/>
      <c r="N104" s="1508"/>
      <c r="O104" s="1508"/>
      <c r="P104" s="1508"/>
      <c r="Q104" s="1508"/>
      <c r="R104" s="1508"/>
      <c r="S104" s="1508"/>
      <c r="T104" s="1508"/>
      <c r="U104" s="1508"/>
      <c r="V104" s="1508"/>
      <c r="W104" s="1508"/>
      <c r="X104" s="1508"/>
      <c r="Y104" s="1509"/>
    </row>
    <row r="105" spans="3:25" ht="3.75" customHeight="1">
      <c r="C105" s="144"/>
      <c r="D105" s="144"/>
      <c r="F105" s="144"/>
      <c r="H105" s="144"/>
      <c r="J105" s="144"/>
      <c r="L105" s="144"/>
      <c r="N105" s="144"/>
      <c r="O105" s="144"/>
      <c r="P105" s="144"/>
      <c r="Q105" s="144"/>
      <c r="R105" s="144"/>
      <c r="T105" s="144"/>
      <c r="V105" s="144"/>
      <c r="X105" s="144"/>
      <c r="Y105" s="144"/>
    </row>
    <row r="106" spans="3:25">
      <c r="C106" s="1518" t="s">
        <v>566</v>
      </c>
      <c r="D106" s="1518"/>
      <c r="E106" s="1518"/>
      <c r="F106" s="1519" t="s">
        <v>858</v>
      </c>
      <c r="G106" s="1519"/>
      <c r="H106" s="668" t="s">
        <v>568</v>
      </c>
      <c r="I106" s="1519" t="s">
        <v>849</v>
      </c>
      <c r="J106" s="1519"/>
      <c r="K106" s="1519"/>
      <c r="L106" s="1519"/>
      <c r="N106" s="1518" t="s">
        <v>850</v>
      </c>
      <c r="O106" s="1518"/>
      <c r="P106" s="1518"/>
      <c r="Q106" s="1519" t="s">
        <v>858</v>
      </c>
      <c r="R106" s="1519"/>
      <c r="S106" s="1520" t="s">
        <v>568</v>
      </c>
      <c r="T106" s="1520"/>
      <c r="U106" s="1519" t="s">
        <v>849</v>
      </c>
      <c r="V106" s="1519"/>
      <c r="W106" s="1519"/>
      <c r="X106" s="1519"/>
      <c r="Y106" s="1519"/>
    </row>
    <row r="107" spans="3:25">
      <c r="C107" s="1648" t="s">
        <v>39</v>
      </c>
      <c r="D107" s="1648"/>
      <c r="E107" s="1648"/>
      <c r="F107" s="1649">
        <v>1500</v>
      </c>
      <c r="G107" s="1649"/>
      <c r="H107" s="640"/>
      <c r="I107" s="1529"/>
      <c r="J107" s="1529"/>
      <c r="K107" s="1529"/>
      <c r="L107" s="1529"/>
      <c r="N107" s="1530" t="s">
        <v>76</v>
      </c>
      <c r="O107" s="1530"/>
      <c r="P107" s="1530"/>
      <c r="Q107" s="1651">
        <v>200</v>
      </c>
      <c r="R107" s="1651"/>
      <c r="S107" s="1258"/>
      <c r="T107" s="1258"/>
      <c r="U107" s="1254"/>
      <c r="V107" s="1254"/>
      <c r="W107" s="1254"/>
      <c r="X107" s="1254"/>
      <c r="Y107" s="1254"/>
    </row>
    <row r="108" spans="3:25">
      <c r="C108" s="1648" t="s">
        <v>40</v>
      </c>
      <c r="D108" s="1648"/>
      <c r="E108" s="1648"/>
      <c r="F108" s="1649">
        <v>2500</v>
      </c>
      <c r="G108" s="1649"/>
      <c r="H108" s="640"/>
      <c r="I108" s="1529"/>
      <c r="J108" s="1529"/>
      <c r="K108" s="1529"/>
      <c r="L108" s="1529"/>
      <c r="N108" s="1459" t="s">
        <v>77</v>
      </c>
      <c r="O108" s="1459"/>
      <c r="P108" s="1459"/>
      <c r="Q108" s="1649">
        <v>20</v>
      </c>
      <c r="R108" s="1649"/>
      <c r="S108" s="1258"/>
      <c r="T108" s="1258"/>
      <c r="U108" s="1529"/>
      <c r="V108" s="1529"/>
      <c r="W108" s="1529"/>
      <c r="X108" s="1529"/>
      <c r="Y108" s="1529"/>
    </row>
    <row r="109" spans="3:25">
      <c r="C109" s="1648" t="s">
        <v>41</v>
      </c>
      <c r="D109" s="1648"/>
      <c r="E109" s="1648"/>
      <c r="F109" s="1649">
        <v>4000</v>
      </c>
      <c r="G109" s="1649"/>
      <c r="H109" s="640"/>
      <c r="I109" s="1529"/>
      <c r="J109" s="1529"/>
      <c r="K109" s="1529"/>
      <c r="L109" s="1529"/>
      <c r="N109" s="1459" t="s">
        <v>77</v>
      </c>
      <c r="O109" s="1459"/>
      <c r="P109" s="1459"/>
      <c r="Q109" s="1649">
        <v>40</v>
      </c>
      <c r="R109" s="1649"/>
      <c r="S109" s="1258"/>
      <c r="T109" s="1258"/>
      <c r="U109" s="1529"/>
      <c r="V109" s="1529"/>
      <c r="W109" s="1529"/>
      <c r="X109" s="1529"/>
      <c r="Y109" s="1529"/>
    </row>
    <row r="110" spans="3:25">
      <c r="C110" s="1648" t="s">
        <v>42</v>
      </c>
      <c r="D110" s="1648"/>
      <c r="E110" s="1648"/>
      <c r="F110" s="1649">
        <v>6000</v>
      </c>
      <c r="G110" s="1649"/>
      <c r="H110" s="640"/>
      <c r="I110" s="1529"/>
      <c r="J110" s="1529"/>
      <c r="K110" s="1529"/>
      <c r="L110" s="1529"/>
      <c r="N110" s="1459" t="s">
        <v>78</v>
      </c>
      <c r="O110" s="1459"/>
      <c r="P110" s="1459"/>
      <c r="Q110" s="1649">
        <v>1500</v>
      </c>
      <c r="R110" s="1649"/>
      <c r="S110" s="1258"/>
      <c r="T110" s="1258"/>
      <c r="U110" s="1529"/>
      <c r="V110" s="1529"/>
      <c r="W110" s="1529"/>
      <c r="X110" s="1529"/>
      <c r="Y110" s="1529"/>
    </row>
    <row r="111" spans="3:25">
      <c r="C111" s="1648" t="s">
        <v>43</v>
      </c>
      <c r="D111" s="1648"/>
      <c r="E111" s="1648"/>
      <c r="F111" s="1649">
        <v>1000</v>
      </c>
      <c r="G111" s="1649"/>
      <c r="H111" s="640"/>
      <c r="I111" s="1529"/>
      <c r="J111" s="1529"/>
      <c r="K111" s="1529"/>
      <c r="L111" s="1529"/>
      <c r="N111" s="1459" t="s">
        <v>79</v>
      </c>
      <c r="O111" s="1459"/>
      <c r="P111" s="1459"/>
      <c r="Q111" s="1649">
        <v>1000</v>
      </c>
      <c r="R111" s="1649"/>
      <c r="S111" s="1258"/>
      <c r="T111" s="1258"/>
      <c r="U111" s="1529"/>
      <c r="V111" s="1529"/>
      <c r="W111" s="1529"/>
      <c r="X111" s="1529"/>
      <c r="Y111" s="1529"/>
    </row>
    <row r="112" spans="3:25">
      <c r="C112" s="1648" t="s">
        <v>44</v>
      </c>
      <c r="D112" s="1648"/>
      <c r="E112" s="1648"/>
      <c r="F112" s="1649">
        <v>600</v>
      </c>
      <c r="G112" s="1649"/>
      <c r="H112" s="640"/>
      <c r="I112" s="1529"/>
      <c r="J112" s="1529"/>
      <c r="K112" s="1529"/>
      <c r="L112" s="1529"/>
      <c r="N112" s="1459" t="s">
        <v>80</v>
      </c>
      <c r="O112" s="1459"/>
      <c r="P112" s="1459"/>
      <c r="Q112" s="1649">
        <v>3500</v>
      </c>
      <c r="R112" s="1649"/>
      <c r="S112" s="1258"/>
      <c r="T112" s="1258"/>
      <c r="U112" s="1529"/>
      <c r="V112" s="1529"/>
      <c r="W112" s="1529"/>
      <c r="X112" s="1529"/>
      <c r="Y112" s="1529"/>
    </row>
    <row r="113" spans="3:25">
      <c r="C113" s="1648" t="s">
        <v>45</v>
      </c>
      <c r="D113" s="1648"/>
      <c r="E113" s="1648"/>
      <c r="F113" s="1649">
        <v>1000</v>
      </c>
      <c r="G113" s="1649"/>
      <c r="H113" s="640"/>
      <c r="I113" s="1529"/>
      <c r="J113" s="1529"/>
      <c r="K113" s="1529"/>
      <c r="L113" s="1529"/>
      <c r="N113" s="1459" t="s">
        <v>81</v>
      </c>
      <c r="O113" s="1459"/>
      <c r="P113" s="1459"/>
      <c r="Q113" s="1649">
        <v>100</v>
      </c>
      <c r="R113" s="1649"/>
      <c r="S113" s="1258"/>
      <c r="T113" s="1258"/>
      <c r="U113" s="1529"/>
      <c r="V113" s="1529"/>
      <c r="W113" s="1529"/>
      <c r="X113" s="1529"/>
      <c r="Y113" s="1529"/>
    </row>
    <row r="114" spans="3:25">
      <c r="C114" s="1648" t="s">
        <v>47</v>
      </c>
      <c r="D114" s="1648"/>
      <c r="E114" s="1648"/>
      <c r="F114" s="1649">
        <v>500</v>
      </c>
      <c r="G114" s="1649"/>
      <c r="H114" s="640"/>
      <c r="I114" s="1529"/>
      <c r="J114" s="1529"/>
      <c r="K114" s="1529"/>
      <c r="L114" s="1529"/>
      <c r="N114" s="1459" t="s">
        <v>82</v>
      </c>
      <c r="O114" s="1459"/>
      <c r="P114" s="1459"/>
      <c r="Q114" s="1649">
        <v>1200</v>
      </c>
      <c r="R114" s="1649"/>
      <c r="S114" s="1258"/>
      <c r="T114" s="1258"/>
      <c r="U114" s="1529"/>
      <c r="V114" s="1529"/>
      <c r="W114" s="1529"/>
      <c r="X114" s="1529"/>
      <c r="Y114" s="1529"/>
    </row>
    <row r="115" spans="3:25">
      <c r="C115" s="1648" t="s">
        <v>48</v>
      </c>
      <c r="D115" s="1648"/>
      <c r="E115" s="1648"/>
      <c r="F115" s="1649">
        <v>6600</v>
      </c>
      <c r="G115" s="1649"/>
      <c r="H115" s="640"/>
      <c r="I115" s="1529"/>
      <c r="J115" s="1529"/>
      <c r="K115" s="1529"/>
      <c r="L115" s="1529"/>
      <c r="N115" s="1459" t="s">
        <v>83</v>
      </c>
      <c r="O115" s="1459"/>
      <c r="P115" s="1459"/>
      <c r="Q115" s="1649">
        <v>1500</v>
      </c>
      <c r="R115" s="1649"/>
      <c r="S115" s="1258"/>
      <c r="T115" s="1258"/>
      <c r="U115" s="1529"/>
      <c r="V115" s="1529"/>
      <c r="W115" s="1529"/>
      <c r="X115" s="1529"/>
      <c r="Y115" s="1529"/>
    </row>
    <row r="116" spans="3:25">
      <c r="C116" s="1648" t="s">
        <v>49</v>
      </c>
      <c r="D116" s="1648"/>
      <c r="E116" s="1648"/>
      <c r="F116" s="1649">
        <v>100</v>
      </c>
      <c r="G116" s="1649"/>
      <c r="H116" s="640"/>
      <c r="I116" s="1529"/>
      <c r="J116" s="1529"/>
      <c r="K116" s="1529"/>
      <c r="L116" s="1529"/>
      <c r="N116" s="1459" t="s">
        <v>84</v>
      </c>
      <c r="O116" s="1459"/>
      <c r="P116" s="1459"/>
      <c r="Q116" s="1649">
        <v>2000</v>
      </c>
      <c r="R116" s="1649"/>
      <c r="S116" s="1258"/>
      <c r="T116" s="1258"/>
      <c r="U116" s="1529"/>
      <c r="V116" s="1529"/>
      <c r="W116" s="1529"/>
      <c r="X116" s="1529"/>
      <c r="Y116" s="1529"/>
    </row>
    <row r="117" spans="3:25">
      <c r="C117" s="1648" t="s">
        <v>50</v>
      </c>
      <c r="D117" s="1648"/>
      <c r="E117" s="1648"/>
      <c r="F117" s="1649">
        <v>600</v>
      </c>
      <c r="G117" s="1649"/>
      <c r="H117" s="640"/>
      <c r="I117" s="1529"/>
      <c r="J117" s="1529"/>
      <c r="K117" s="1529"/>
      <c r="L117" s="1529"/>
      <c r="N117" s="1459" t="s">
        <v>85</v>
      </c>
      <c r="O117" s="1459"/>
      <c r="P117" s="1459"/>
      <c r="Q117" s="1649">
        <v>1500</v>
      </c>
      <c r="R117" s="1649"/>
      <c r="S117" s="1258"/>
      <c r="T117" s="1258"/>
      <c r="U117" s="1529"/>
      <c r="V117" s="1529"/>
      <c r="W117" s="1529"/>
      <c r="X117" s="1529"/>
      <c r="Y117" s="1529"/>
    </row>
    <row r="118" spans="3:25">
      <c r="C118" s="1648" t="s">
        <v>51</v>
      </c>
      <c r="D118" s="1648"/>
      <c r="E118" s="1648"/>
      <c r="F118" s="1649">
        <v>1200</v>
      </c>
      <c r="G118" s="1649"/>
      <c r="H118" s="640"/>
      <c r="I118" s="1529"/>
      <c r="J118" s="1529"/>
      <c r="K118" s="1529"/>
      <c r="L118" s="1529"/>
      <c r="N118" s="1459" t="s">
        <v>86</v>
      </c>
      <c r="O118" s="1459"/>
      <c r="P118" s="1459"/>
      <c r="Q118" s="1649">
        <v>250</v>
      </c>
      <c r="R118" s="1649"/>
      <c r="S118" s="1258"/>
      <c r="T118" s="1258"/>
      <c r="U118" s="1529"/>
      <c r="V118" s="1529"/>
      <c r="W118" s="1529"/>
      <c r="X118" s="1529"/>
      <c r="Y118" s="1529"/>
    </row>
    <row r="119" spans="3:25">
      <c r="C119" s="1648" t="s">
        <v>52</v>
      </c>
      <c r="D119" s="1648"/>
      <c r="E119" s="1648"/>
      <c r="F119" s="1649">
        <v>4400</v>
      </c>
      <c r="G119" s="1649"/>
      <c r="H119" s="640"/>
      <c r="I119" s="1529"/>
      <c r="J119" s="1529"/>
      <c r="K119" s="1529"/>
      <c r="L119" s="1529"/>
      <c r="N119" s="1459" t="s">
        <v>87</v>
      </c>
      <c r="O119" s="1459"/>
      <c r="P119" s="1459"/>
      <c r="Q119" s="1649">
        <v>1000</v>
      </c>
      <c r="R119" s="1649"/>
      <c r="S119" s="1258"/>
      <c r="T119" s="1258"/>
      <c r="U119" s="1529"/>
      <c r="V119" s="1529"/>
      <c r="W119" s="1529"/>
      <c r="X119" s="1529"/>
      <c r="Y119" s="1529"/>
    </row>
    <row r="120" spans="3:25">
      <c r="C120" s="1648" t="s">
        <v>53</v>
      </c>
      <c r="D120" s="1648"/>
      <c r="E120" s="1648"/>
      <c r="F120" s="1649">
        <v>6000</v>
      </c>
      <c r="G120" s="1649"/>
      <c r="H120" s="640"/>
      <c r="I120" s="1529"/>
      <c r="J120" s="1529"/>
      <c r="K120" s="1529"/>
      <c r="L120" s="1529"/>
      <c r="N120" s="1459" t="s">
        <v>88</v>
      </c>
      <c r="O120" s="1459"/>
      <c r="P120" s="1459"/>
      <c r="Q120" s="1649">
        <v>1200</v>
      </c>
      <c r="R120" s="1649"/>
      <c r="S120" s="1258"/>
      <c r="T120" s="1258"/>
      <c r="U120" s="1529"/>
      <c r="V120" s="1529"/>
      <c r="W120" s="1529"/>
      <c r="X120" s="1529"/>
      <c r="Y120" s="1529"/>
    </row>
    <row r="121" spans="3:25">
      <c r="C121" s="1648" t="s">
        <v>54</v>
      </c>
      <c r="D121" s="1648"/>
      <c r="E121" s="1648"/>
      <c r="F121" s="1649">
        <v>6500</v>
      </c>
      <c r="G121" s="1649"/>
      <c r="H121" s="640"/>
      <c r="I121" s="1529"/>
      <c r="J121" s="1529"/>
      <c r="K121" s="1529"/>
      <c r="L121" s="1529"/>
      <c r="N121" s="1459" t="s">
        <v>89</v>
      </c>
      <c r="O121" s="1459"/>
      <c r="P121" s="1459"/>
      <c r="Q121" s="1649">
        <v>1200</v>
      </c>
      <c r="R121" s="1649"/>
      <c r="S121" s="1258"/>
      <c r="T121" s="1258"/>
      <c r="U121" s="1529"/>
      <c r="V121" s="1529"/>
      <c r="W121" s="1529"/>
      <c r="X121" s="1529"/>
      <c r="Y121" s="1529"/>
    </row>
    <row r="122" spans="3:25">
      <c r="C122" s="1648" t="s">
        <v>55</v>
      </c>
      <c r="D122" s="1648"/>
      <c r="E122" s="1648"/>
      <c r="F122" s="1649">
        <v>100</v>
      </c>
      <c r="G122" s="1649"/>
      <c r="H122" s="640"/>
      <c r="I122" s="1529"/>
      <c r="J122" s="1529"/>
      <c r="K122" s="1529"/>
      <c r="L122" s="1529"/>
      <c r="N122" s="1459" t="s">
        <v>90</v>
      </c>
      <c r="O122" s="1459"/>
      <c r="P122" s="1459"/>
      <c r="Q122" s="1649">
        <v>12100</v>
      </c>
      <c r="R122" s="1649"/>
      <c r="S122" s="1258"/>
      <c r="T122" s="1258"/>
      <c r="U122" s="1529"/>
      <c r="V122" s="1529"/>
      <c r="W122" s="1529"/>
      <c r="X122" s="1529"/>
      <c r="Y122" s="1529"/>
    </row>
    <row r="123" spans="3:25">
      <c r="C123" s="1648" t="s">
        <v>56</v>
      </c>
      <c r="D123" s="1648"/>
      <c r="E123" s="1648"/>
      <c r="F123" s="1649">
        <v>1000</v>
      </c>
      <c r="G123" s="1649"/>
      <c r="H123" s="640"/>
      <c r="I123" s="1529"/>
      <c r="J123" s="1529"/>
      <c r="K123" s="1529"/>
      <c r="L123" s="1529"/>
      <c r="N123" s="1459" t="s">
        <v>91</v>
      </c>
      <c r="O123" s="1459"/>
      <c r="P123" s="1459"/>
      <c r="Q123" s="1649">
        <v>150</v>
      </c>
      <c r="R123" s="1649"/>
      <c r="S123" s="1258"/>
      <c r="T123" s="1258"/>
      <c r="U123" s="1529"/>
      <c r="V123" s="1529"/>
      <c r="W123" s="1529"/>
      <c r="X123" s="1529"/>
      <c r="Y123" s="1529"/>
    </row>
    <row r="124" spans="3:25">
      <c r="C124" s="1648" t="s">
        <v>57</v>
      </c>
      <c r="D124" s="1648"/>
      <c r="E124" s="1648"/>
      <c r="F124" s="1649">
        <v>300</v>
      </c>
      <c r="G124" s="1649"/>
      <c r="H124" s="640"/>
      <c r="I124" s="1529"/>
      <c r="J124" s="1529"/>
      <c r="K124" s="1529"/>
      <c r="L124" s="1529"/>
      <c r="N124" s="1459" t="s">
        <v>92</v>
      </c>
      <c r="O124" s="1459"/>
      <c r="P124" s="1459"/>
      <c r="Q124" s="1649">
        <v>640</v>
      </c>
      <c r="R124" s="1649"/>
      <c r="S124" s="1258"/>
      <c r="T124" s="1258"/>
      <c r="U124" s="1529"/>
      <c r="V124" s="1529"/>
      <c r="W124" s="1529"/>
      <c r="X124" s="1529"/>
      <c r="Y124" s="1529"/>
    </row>
    <row r="125" spans="3:25">
      <c r="C125" s="1648" t="s">
        <v>58</v>
      </c>
      <c r="D125" s="1648"/>
      <c r="E125" s="1648"/>
      <c r="F125" s="1649">
        <v>200</v>
      </c>
      <c r="G125" s="1649"/>
      <c r="H125" s="640"/>
      <c r="I125" s="1529"/>
      <c r="J125" s="1529"/>
      <c r="K125" s="1529"/>
      <c r="L125" s="1529"/>
      <c r="N125" s="1459" t="s">
        <v>93</v>
      </c>
      <c r="O125" s="1459"/>
      <c r="P125" s="1459"/>
      <c r="Q125" s="1649">
        <v>12000</v>
      </c>
      <c r="R125" s="1649"/>
      <c r="S125" s="1258"/>
      <c r="T125" s="1258"/>
      <c r="U125" s="1529"/>
      <c r="V125" s="1529"/>
      <c r="W125" s="1529"/>
      <c r="X125" s="1529"/>
      <c r="Y125" s="1529"/>
    </row>
    <row r="126" spans="3:25">
      <c r="C126" s="1648" t="s">
        <v>59</v>
      </c>
      <c r="D126" s="1648"/>
      <c r="E126" s="1648"/>
      <c r="F126" s="1649">
        <v>150</v>
      </c>
      <c r="G126" s="1649"/>
      <c r="H126" s="640"/>
      <c r="I126" s="1529"/>
      <c r="J126" s="1529"/>
      <c r="K126" s="1529"/>
      <c r="L126" s="1529"/>
      <c r="N126" s="1459" t="s">
        <v>94</v>
      </c>
      <c r="O126" s="1459"/>
      <c r="P126" s="1459"/>
      <c r="Q126" s="1649">
        <v>4500</v>
      </c>
      <c r="R126" s="1649"/>
      <c r="S126" s="1258"/>
      <c r="T126" s="1258"/>
      <c r="U126" s="1529"/>
      <c r="V126" s="1529"/>
      <c r="W126" s="1529"/>
      <c r="X126" s="1529"/>
      <c r="Y126" s="1529"/>
    </row>
    <row r="127" spans="3:25">
      <c r="C127" s="1648" t="s">
        <v>60</v>
      </c>
      <c r="D127" s="1648"/>
      <c r="E127" s="1648"/>
      <c r="F127" s="1649">
        <v>1000</v>
      </c>
      <c r="G127" s="1649"/>
      <c r="H127" s="640"/>
      <c r="I127" s="1529"/>
      <c r="J127" s="1529"/>
      <c r="K127" s="1529"/>
      <c r="L127" s="1529"/>
      <c r="N127" s="1459" t="s">
        <v>95</v>
      </c>
      <c r="O127" s="1459"/>
      <c r="P127" s="1459"/>
      <c r="Q127" s="1649">
        <v>50</v>
      </c>
      <c r="R127" s="1649"/>
      <c r="S127" s="1258"/>
      <c r="T127" s="1258"/>
      <c r="U127" s="1529"/>
      <c r="V127" s="1529"/>
      <c r="W127" s="1529"/>
      <c r="X127" s="1529"/>
      <c r="Y127" s="1529"/>
    </row>
    <row r="128" spans="3:25">
      <c r="C128" s="1648" t="s">
        <v>61</v>
      </c>
      <c r="D128" s="1648"/>
      <c r="E128" s="1648"/>
      <c r="F128" s="1649">
        <v>500</v>
      </c>
      <c r="G128" s="1649"/>
      <c r="H128" s="640"/>
      <c r="I128" s="1529"/>
      <c r="J128" s="1529"/>
      <c r="K128" s="1529"/>
      <c r="L128" s="1529"/>
      <c r="N128" s="1459" t="s">
        <v>96</v>
      </c>
      <c r="O128" s="1459"/>
      <c r="P128" s="1459"/>
      <c r="Q128" s="1649">
        <v>1250</v>
      </c>
      <c r="R128" s="1649"/>
      <c r="S128" s="1258"/>
      <c r="T128" s="1258"/>
      <c r="U128" s="1529"/>
      <c r="V128" s="1529"/>
      <c r="W128" s="1529"/>
      <c r="X128" s="1529"/>
      <c r="Y128" s="1529"/>
    </row>
    <row r="129" spans="3:25">
      <c r="C129" s="1648" t="s">
        <v>62</v>
      </c>
      <c r="D129" s="1648"/>
      <c r="E129" s="1648"/>
      <c r="F129" s="1649">
        <v>90</v>
      </c>
      <c r="G129" s="1649"/>
      <c r="H129" s="640"/>
      <c r="I129" s="1529"/>
      <c r="J129" s="1529"/>
      <c r="K129" s="1529"/>
      <c r="L129" s="1529"/>
      <c r="N129" s="1459" t="s">
        <v>97</v>
      </c>
      <c r="O129" s="1459"/>
      <c r="P129" s="1459"/>
      <c r="Q129" s="1649">
        <v>700</v>
      </c>
      <c r="R129" s="1649"/>
      <c r="S129" s="1258"/>
      <c r="T129" s="1258"/>
      <c r="U129" s="1529"/>
      <c r="V129" s="1529"/>
      <c r="W129" s="1529"/>
      <c r="X129" s="1529"/>
      <c r="Y129" s="1529"/>
    </row>
    <row r="130" spans="3:25">
      <c r="C130" s="1648" t="s">
        <v>63</v>
      </c>
      <c r="D130" s="1648"/>
      <c r="E130" s="1648"/>
      <c r="F130" s="1649">
        <v>1500</v>
      </c>
      <c r="G130" s="1649"/>
      <c r="H130" s="640"/>
      <c r="I130" s="1529"/>
      <c r="J130" s="1529"/>
      <c r="K130" s="1529"/>
      <c r="L130" s="1529"/>
      <c r="N130" s="1459" t="s">
        <v>98</v>
      </c>
      <c r="O130" s="1459"/>
      <c r="P130" s="1459"/>
      <c r="Q130" s="1649">
        <v>5000</v>
      </c>
      <c r="R130" s="1649"/>
      <c r="S130" s="1258"/>
      <c r="T130" s="1258"/>
      <c r="U130" s="1529"/>
      <c r="V130" s="1529"/>
      <c r="W130" s="1529"/>
      <c r="X130" s="1529"/>
      <c r="Y130" s="1529"/>
    </row>
    <row r="131" spans="3:25">
      <c r="C131" s="1648" t="s">
        <v>64</v>
      </c>
      <c r="D131" s="1648"/>
      <c r="E131" s="1648"/>
      <c r="F131" s="1649">
        <v>2100</v>
      </c>
      <c r="G131" s="1649"/>
      <c r="H131" s="640"/>
      <c r="I131" s="1529"/>
      <c r="J131" s="1529"/>
      <c r="K131" s="1529"/>
      <c r="L131" s="1529"/>
      <c r="N131" s="1459" t="s">
        <v>99</v>
      </c>
      <c r="O131" s="1459"/>
      <c r="P131" s="1459"/>
      <c r="Q131" s="1649">
        <v>1100</v>
      </c>
      <c r="R131" s="1649"/>
      <c r="S131" s="1258"/>
      <c r="T131" s="1258"/>
      <c r="U131" s="1529"/>
      <c r="V131" s="1529"/>
      <c r="W131" s="1529"/>
      <c r="X131" s="1529"/>
      <c r="Y131" s="1529"/>
    </row>
    <row r="132" spans="3:25">
      <c r="C132" s="1648" t="s">
        <v>65</v>
      </c>
      <c r="D132" s="1648"/>
      <c r="E132" s="1648"/>
      <c r="F132" s="1649">
        <v>2700</v>
      </c>
      <c r="G132" s="1649"/>
      <c r="H132" s="640"/>
      <c r="I132" s="1529"/>
      <c r="J132" s="1529"/>
      <c r="K132" s="1529"/>
      <c r="L132" s="1529"/>
      <c r="N132" s="1459" t="s">
        <v>100</v>
      </c>
      <c r="O132" s="1459"/>
      <c r="P132" s="1459"/>
      <c r="Q132" s="1649">
        <v>200</v>
      </c>
      <c r="R132" s="1649"/>
      <c r="S132" s="1258"/>
      <c r="T132" s="1258"/>
      <c r="U132" s="1529"/>
      <c r="V132" s="1529"/>
      <c r="W132" s="1529"/>
      <c r="X132" s="1529"/>
      <c r="Y132" s="1529"/>
    </row>
    <row r="133" spans="3:25">
      <c r="C133" s="1648" t="s">
        <v>66</v>
      </c>
      <c r="D133" s="1648"/>
      <c r="E133" s="1648"/>
      <c r="F133" s="1649">
        <v>750</v>
      </c>
      <c r="G133" s="1649"/>
      <c r="H133" s="640"/>
      <c r="I133" s="1529"/>
      <c r="J133" s="1529"/>
      <c r="K133" s="1529"/>
      <c r="L133" s="1529"/>
      <c r="N133" s="1459" t="s">
        <v>101</v>
      </c>
      <c r="O133" s="1459"/>
      <c r="P133" s="1459"/>
      <c r="Q133" s="1649">
        <v>90</v>
      </c>
      <c r="R133" s="1649"/>
      <c r="S133" s="1258"/>
      <c r="T133" s="1258"/>
      <c r="U133" s="1529"/>
      <c r="V133" s="1529"/>
      <c r="W133" s="1529"/>
      <c r="X133" s="1529"/>
      <c r="Y133" s="1529"/>
    </row>
    <row r="134" spans="3:25">
      <c r="C134" s="1459" t="s">
        <v>67</v>
      </c>
      <c r="D134" s="1459"/>
      <c r="E134" s="1459"/>
      <c r="F134" s="1649">
        <v>4500</v>
      </c>
      <c r="G134" s="1649"/>
      <c r="H134" s="640"/>
      <c r="I134" s="1529"/>
      <c r="J134" s="1529"/>
      <c r="K134" s="1529"/>
      <c r="L134" s="1529"/>
      <c r="N134" s="1459" t="s">
        <v>102</v>
      </c>
      <c r="O134" s="1459"/>
      <c r="P134" s="1459"/>
      <c r="Q134" s="1649">
        <v>2000</v>
      </c>
      <c r="R134" s="1649"/>
      <c r="S134" s="1258"/>
      <c r="T134" s="1258"/>
      <c r="U134" s="1529"/>
      <c r="V134" s="1529"/>
      <c r="W134" s="1529"/>
      <c r="X134" s="1529"/>
      <c r="Y134" s="1529"/>
    </row>
    <row r="135" spans="3:25">
      <c r="C135" s="1459" t="s">
        <v>68</v>
      </c>
      <c r="D135" s="1459"/>
      <c r="E135" s="1459"/>
      <c r="F135" s="1649">
        <v>300</v>
      </c>
      <c r="G135" s="1649"/>
      <c r="H135" s="640"/>
      <c r="I135" s="1529"/>
      <c r="J135" s="1529"/>
      <c r="K135" s="1529"/>
      <c r="L135" s="1529"/>
      <c r="N135" s="1459" t="s">
        <v>103</v>
      </c>
      <c r="O135" s="1459"/>
      <c r="P135" s="1459"/>
      <c r="Q135" s="1649">
        <v>300</v>
      </c>
      <c r="R135" s="1649"/>
      <c r="S135" s="1258"/>
      <c r="T135" s="1258"/>
      <c r="U135" s="1529"/>
      <c r="V135" s="1529"/>
      <c r="W135" s="1529"/>
      <c r="X135" s="1529"/>
      <c r="Y135" s="1529"/>
    </row>
    <row r="136" spans="3:25">
      <c r="C136" s="1459" t="s">
        <v>69</v>
      </c>
      <c r="D136" s="1459"/>
      <c r="E136" s="1459"/>
      <c r="F136" s="1649">
        <v>400</v>
      </c>
      <c r="G136" s="1649"/>
      <c r="H136" s="640"/>
      <c r="I136" s="1529"/>
      <c r="J136" s="1529"/>
      <c r="K136" s="1529"/>
      <c r="L136" s="1529"/>
      <c r="N136" s="1459" t="s">
        <v>104</v>
      </c>
      <c r="O136" s="1459"/>
      <c r="P136" s="1459"/>
      <c r="Q136" s="1649">
        <v>250</v>
      </c>
      <c r="R136" s="1649"/>
      <c r="S136" s="1258"/>
      <c r="T136" s="1258"/>
      <c r="U136" s="1529"/>
      <c r="V136" s="1529"/>
      <c r="W136" s="1529"/>
      <c r="X136" s="1529"/>
      <c r="Y136" s="1529"/>
    </row>
    <row r="137" spans="3:25">
      <c r="C137" s="1459" t="s">
        <v>70</v>
      </c>
      <c r="D137" s="1459"/>
      <c r="E137" s="1459"/>
      <c r="F137" s="1649">
        <v>500</v>
      </c>
      <c r="G137" s="1649"/>
      <c r="H137" s="640"/>
      <c r="I137" s="1529"/>
      <c r="J137" s="1529"/>
      <c r="K137" s="1529"/>
      <c r="L137" s="1529"/>
      <c r="N137" s="1459" t="s">
        <v>105</v>
      </c>
      <c r="O137" s="1459"/>
      <c r="P137" s="1459"/>
      <c r="Q137" s="1649">
        <v>200</v>
      </c>
      <c r="R137" s="1649"/>
      <c r="S137" s="1258"/>
      <c r="T137" s="1258"/>
      <c r="U137" s="1529"/>
      <c r="V137" s="1529"/>
      <c r="W137" s="1529"/>
      <c r="X137" s="1529"/>
      <c r="Y137" s="1529"/>
    </row>
    <row r="138" spans="3:25">
      <c r="C138" s="1459" t="s">
        <v>71</v>
      </c>
      <c r="D138" s="1459"/>
      <c r="E138" s="1459"/>
      <c r="F138" s="1649">
        <v>250</v>
      </c>
      <c r="G138" s="1649"/>
      <c r="H138" s="640"/>
      <c r="I138" s="1529"/>
      <c r="J138" s="1529"/>
      <c r="K138" s="1529"/>
      <c r="L138" s="1529"/>
      <c r="N138" s="1459" t="s">
        <v>106</v>
      </c>
      <c r="O138" s="1459"/>
      <c r="P138" s="1459"/>
      <c r="Q138" s="1649">
        <v>70</v>
      </c>
      <c r="R138" s="1649"/>
      <c r="S138" s="1258"/>
      <c r="T138" s="1258"/>
      <c r="U138" s="1529"/>
      <c r="V138" s="1529"/>
      <c r="W138" s="1529"/>
      <c r="X138" s="1529"/>
      <c r="Y138" s="1529"/>
    </row>
    <row r="139" spans="3:25">
      <c r="C139" s="1459" t="s">
        <v>72</v>
      </c>
      <c r="D139" s="1459"/>
      <c r="E139" s="1459"/>
      <c r="F139" s="1649">
        <v>300</v>
      </c>
      <c r="G139" s="1649"/>
      <c r="H139" s="640"/>
      <c r="I139" s="1529"/>
      <c r="J139" s="1529"/>
      <c r="K139" s="1529"/>
      <c r="L139" s="1529"/>
      <c r="N139" s="1459" t="s">
        <v>107</v>
      </c>
      <c r="O139" s="1459"/>
      <c r="P139" s="1459"/>
      <c r="Q139" s="1649">
        <v>10</v>
      </c>
      <c r="R139" s="1649"/>
      <c r="S139" s="1258"/>
      <c r="T139" s="1258"/>
      <c r="U139" s="1529"/>
      <c r="V139" s="1529"/>
      <c r="W139" s="1529"/>
      <c r="X139" s="1529"/>
      <c r="Y139" s="1529"/>
    </row>
    <row r="140" spans="3:25">
      <c r="C140" s="1459" t="s">
        <v>73</v>
      </c>
      <c r="D140" s="1459"/>
      <c r="E140" s="1459"/>
      <c r="F140" s="1649">
        <v>1200</v>
      </c>
      <c r="G140" s="1649"/>
      <c r="H140" s="640"/>
      <c r="I140" s="1529"/>
      <c r="J140" s="1529"/>
      <c r="K140" s="1529"/>
      <c r="L140" s="1529"/>
      <c r="N140" s="1263"/>
      <c r="O140" s="1263"/>
      <c r="P140" s="1263"/>
      <c r="Q140" s="1263"/>
      <c r="R140" s="1263"/>
      <c r="S140" s="1264"/>
      <c r="T140" s="1264"/>
      <c r="U140" s="1263"/>
      <c r="V140" s="1263"/>
      <c r="W140" s="1263"/>
      <c r="X140" s="1263"/>
      <c r="Y140" s="364"/>
    </row>
    <row r="141" spans="3:25">
      <c r="C141" s="1459" t="s">
        <v>74</v>
      </c>
      <c r="D141" s="1459"/>
      <c r="E141" s="1459"/>
      <c r="F141" s="1649">
        <v>90</v>
      </c>
      <c r="G141" s="1649"/>
      <c r="H141" s="640"/>
      <c r="I141" s="1529"/>
      <c r="J141" s="1529"/>
      <c r="K141" s="1529"/>
      <c r="L141" s="1529"/>
      <c r="N141" s="1263"/>
      <c r="O141" s="1263"/>
      <c r="P141" s="1263"/>
      <c r="Q141" s="1263"/>
      <c r="R141" s="1263"/>
      <c r="S141" s="1264"/>
      <c r="T141" s="1264"/>
      <c r="U141" s="1263"/>
      <c r="V141" s="1263"/>
      <c r="W141" s="1263"/>
      <c r="X141" s="1263"/>
      <c r="Y141" s="364"/>
    </row>
    <row r="142" spans="3:25">
      <c r="C142" s="1459" t="s">
        <v>75</v>
      </c>
      <c r="D142" s="1459"/>
      <c r="E142" s="1459"/>
      <c r="F142" s="1649">
        <v>900</v>
      </c>
      <c r="G142" s="1649"/>
      <c r="H142" s="640"/>
      <c r="I142" s="1529"/>
      <c r="J142" s="1529"/>
      <c r="K142" s="1529"/>
      <c r="L142" s="1529"/>
      <c r="N142" s="1263"/>
      <c r="O142" s="1263"/>
      <c r="P142" s="1263"/>
      <c r="Q142" s="1263"/>
      <c r="R142" s="1263"/>
      <c r="S142" s="1264"/>
      <c r="T142" s="1264"/>
      <c r="U142" s="1263"/>
      <c r="V142" s="1263"/>
      <c r="W142" s="1263"/>
      <c r="X142" s="1263"/>
      <c r="Y142" s="364"/>
    </row>
    <row r="143" spans="3:25" ht="7.5" customHeight="1">
      <c r="C143" s="1273"/>
      <c r="D143" s="1273"/>
      <c r="E143" s="1273"/>
      <c r="F143" s="364"/>
      <c r="H143" s="364"/>
      <c r="J143" s="364"/>
      <c r="L143" s="364"/>
      <c r="N143" s="1263"/>
      <c r="O143" s="1263"/>
      <c r="P143" s="1263"/>
      <c r="Q143" s="1263"/>
      <c r="R143" s="1263"/>
      <c r="S143" s="1264"/>
      <c r="T143" s="1264"/>
      <c r="U143" s="1263"/>
      <c r="V143" s="1263"/>
      <c r="W143" s="1263"/>
      <c r="X143" s="1263"/>
      <c r="Y143" s="364"/>
    </row>
    <row r="144" spans="3:25">
      <c r="C144" s="1536" t="s">
        <v>2455</v>
      </c>
      <c r="D144" s="1537"/>
      <c r="E144" s="1538"/>
      <c r="F144" s="1493"/>
      <c r="G144" s="1494"/>
      <c r="H144" s="1495"/>
      <c r="J144" s="364"/>
      <c r="L144" s="364"/>
      <c r="N144" s="1263"/>
      <c r="O144" s="1263"/>
      <c r="P144" s="1263"/>
      <c r="Q144" s="1263"/>
      <c r="R144" s="1263"/>
      <c r="S144" s="1264"/>
      <c r="T144" s="1264"/>
      <c r="U144" s="1263"/>
      <c r="V144" s="1263"/>
      <c r="W144" s="1263"/>
      <c r="X144" s="1263"/>
      <c r="Y144" s="364"/>
    </row>
    <row r="145" spans="3:25" ht="5.25" customHeight="1">
      <c r="C145" s="285"/>
      <c r="D145" s="285"/>
      <c r="F145" s="285"/>
      <c r="H145" s="285"/>
      <c r="J145" s="285"/>
      <c r="L145" s="285"/>
      <c r="N145" s="285"/>
      <c r="O145" s="285"/>
      <c r="P145" s="285"/>
      <c r="Q145" s="285"/>
      <c r="R145" s="285"/>
      <c r="T145" s="285"/>
      <c r="V145" s="285"/>
      <c r="X145" s="285"/>
      <c r="Y145" s="285"/>
    </row>
    <row r="146" spans="3:25" ht="15.75">
      <c r="C146" s="1231" t="s">
        <v>658</v>
      </c>
      <c r="D146" s="1231"/>
      <c r="E146" s="1231"/>
      <c r="F146" s="1231"/>
      <c r="G146" s="1231"/>
      <c r="H146" s="1231"/>
      <c r="I146" s="1231"/>
      <c r="J146" s="1231"/>
      <c r="K146" s="1231"/>
      <c r="L146" s="1231"/>
      <c r="N146" s="285"/>
      <c r="O146" s="285"/>
      <c r="P146" s="1233" t="s">
        <v>859</v>
      </c>
      <c r="Q146" s="1233"/>
      <c r="R146" s="1233"/>
      <c r="S146" s="1233"/>
      <c r="T146" s="1233"/>
      <c r="U146" s="1233"/>
      <c r="V146" s="1233"/>
      <c r="W146" s="1233"/>
      <c r="X146" s="1233"/>
      <c r="Y146" s="285"/>
    </row>
    <row r="147" spans="3:25" ht="15.75">
      <c r="C147" s="662" t="s">
        <v>108</v>
      </c>
      <c r="D147" s="667" t="s">
        <v>656</v>
      </c>
      <c r="E147" s="1535" t="s">
        <v>109</v>
      </c>
      <c r="F147" s="1535"/>
      <c r="G147" s="1535"/>
      <c r="H147" s="662" t="s">
        <v>110</v>
      </c>
      <c r="I147" s="1535" t="s">
        <v>111</v>
      </c>
      <c r="J147" s="1535"/>
      <c r="K147" s="1535"/>
      <c r="L147" s="1535"/>
      <c r="N147" s="285"/>
      <c r="O147" s="285"/>
      <c r="P147" s="1535" t="s">
        <v>112</v>
      </c>
      <c r="Q147" s="1535"/>
      <c r="R147" s="1535"/>
      <c r="S147" s="1535"/>
      <c r="T147" s="1535"/>
      <c r="U147" s="1535"/>
      <c r="V147" s="1535"/>
      <c r="W147" s="1535"/>
      <c r="X147" s="285"/>
      <c r="Y147" s="285"/>
    </row>
    <row r="148" spans="3:25" ht="15.75">
      <c r="C148" s="642"/>
      <c r="D148" s="643"/>
      <c r="E148" s="1539"/>
      <c r="F148" s="1539">
        <v>760</v>
      </c>
      <c r="G148" s="1539"/>
      <c r="H148" s="642"/>
      <c r="I148" s="1539"/>
      <c r="J148" s="1539"/>
      <c r="K148" s="1539"/>
      <c r="L148" s="1539"/>
      <c r="N148" s="285"/>
      <c r="O148" s="285"/>
      <c r="P148" s="666" t="s">
        <v>880</v>
      </c>
      <c r="Q148" s="1540" t="s">
        <v>657</v>
      </c>
      <c r="R148" s="1540"/>
      <c r="S148" s="1541" t="s">
        <v>815</v>
      </c>
      <c r="T148" s="1541"/>
      <c r="U148" s="1541" t="s">
        <v>114</v>
      </c>
      <c r="V148" s="1541"/>
      <c r="W148" s="1541"/>
      <c r="X148" s="285"/>
      <c r="Y148" s="285"/>
    </row>
    <row r="149" spans="3:25" ht="15.75">
      <c r="C149" s="642"/>
      <c r="D149" s="643"/>
      <c r="E149" s="1539"/>
      <c r="F149" s="1539"/>
      <c r="G149" s="1539"/>
      <c r="H149" s="642"/>
      <c r="I149" s="1539"/>
      <c r="J149" s="1539"/>
      <c r="K149" s="1539"/>
      <c r="L149" s="1539"/>
      <c r="N149" s="285"/>
      <c r="O149" s="285"/>
      <c r="P149" s="641">
        <v>1300</v>
      </c>
      <c r="Q149" s="1542"/>
      <c r="R149" s="1542"/>
      <c r="S149" s="1543"/>
      <c r="T149" s="1543">
        <v>1</v>
      </c>
      <c r="U149" s="1543"/>
      <c r="V149" s="1543"/>
      <c r="W149" s="1543"/>
      <c r="X149" s="285"/>
      <c r="Y149" s="285"/>
    </row>
    <row r="150" spans="3:25" ht="15.75">
      <c r="C150" s="642"/>
      <c r="D150" s="643"/>
      <c r="E150" s="1539"/>
      <c r="F150" s="1539"/>
      <c r="G150" s="1539"/>
      <c r="H150" s="642"/>
      <c r="I150" s="1539"/>
      <c r="J150" s="1539"/>
      <c r="K150" s="1539"/>
      <c r="L150" s="1539"/>
      <c r="N150" s="285"/>
      <c r="O150" s="285"/>
      <c r="P150" s="641">
        <v>1400</v>
      </c>
      <c r="Q150" s="1542"/>
      <c r="R150" s="1542"/>
      <c r="S150" s="1543"/>
      <c r="T150" s="1543"/>
      <c r="U150" s="1543"/>
      <c r="V150" s="1543"/>
      <c r="W150" s="1543"/>
      <c r="X150" s="285"/>
      <c r="Y150" s="285"/>
    </row>
    <row r="151" spans="3:25" ht="15.75">
      <c r="C151" s="642"/>
      <c r="D151" s="643"/>
      <c r="E151" s="1539"/>
      <c r="F151" s="1539"/>
      <c r="G151" s="1539"/>
      <c r="H151" s="642"/>
      <c r="I151" s="1539"/>
      <c r="J151" s="1539"/>
      <c r="K151" s="1539"/>
      <c r="L151" s="1539"/>
      <c r="N151" s="285"/>
      <c r="O151" s="285"/>
      <c r="P151" s="641">
        <v>1600</v>
      </c>
      <c r="Q151" s="1542"/>
      <c r="R151" s="1542"/>
      <c r="S151" s="1543"/>
      <c r="T151" s="1543"/>
      <c r="U151" s="1543"/>
      <c r="V151" s="1543"/>
      <c r="W151" s="1543"/>
      <c r="X151" s="285"/>
      <c r="Y151" s="285"/>
    </row>
    <row r="152" spans="3:25" ht="15.75">
      <c r="C152" s="642"/>
      <c r="D152" s="643"/>
      <c r="E152" s="1539"/>
      <c r="F152" s="1539"/>
      <c r="G152" s="1539"/>
      <c r="H152" s="642"/>
      <c r="I152" s="1539"/>
      <c r="J152" s="1539"/>
      <c r="K152" s="1539"/>
      <c r="L152" s="1539"/>
      <c r="N152" s="285"/>
      <c r="O152" s="285"/>
      <c r="P152" s="641">
        <v>1900</v>
      </c>
      <c r="Q152" s="1542"/>
      <c r="R152" s="1542"/>
      <c r="S152" s="1543"/>
      <c r="T152" s="1543"/>
      <c r="U152" s="1543"/>
      <c r="V152" s="1543"/>
      <c r="W152" s="1543"/>
      <c r="X152" s="285"/>
      <c r="Y152" s="285"/>
    </row>
    <row r="153" spans="3:25" ht="15.75">
      <c r="C153" s="642"/>
      <c r="D153" s="643"/>
      <c r="E153" s="1539"/>
      <c r="F153" s="1539"/>
      <c r="G153" s="1539"/>
      <c r="H153" s="642"/>
      <c r="I153" s="1539"/>
      <c r="J153" s="1539"/>
      <c r="K153" s="1539"/>
      <c r="L153" s="1539"/>
      <c r="N153" s="285"/>
      <c r="O153" s="285"/>
      <c r="P153" s="641">
        <v>2600</v>
      </c>
      <c r="Q153" s="1542"/>
      <c r="R153" s="1542"/>
      <c r="S153" s="1543"/>
      <c r="T153" s="1543"/>
      <c r="U153" s="1543"/>
      <c r="V153" s="1543"/>
      <c r="W153" s="1543"/>
      <c r="X153" s="285"/>
      <c r="Y153" s="285"/>
    </row>
    <row r="154" spans="3:25" ht="15.75">
      <c r="C154" s="642"/>
      <c r="D154" s="643"/>
      <c r="E154" s="1539"/>
      <c r="F154" s="1539"/>
      <c r="G154" s="1539"/>
      <c r="H154" s="642"/>
      <c r="I154" s="1539"/>
      <c r="J154" s="1539"/>
      <c r="K154" s="1539"/>
      <c r="L154" s="1539"/>
      <c r="N154" s="285"/>
      <c r="O154" s="285"/>
      <c r="P154" s="641">
        <v>2800</v>
      </c>
      <c r="Q154" s="1542"/>
      <c r="R154" s="1542"/>
      <c r="S154" s="1543"/>
      <c r="T154" s="1543"/>
      <c r="U154" s="1543"/>
      <c r="V154" s="1543"/>
      <c r="W154" s="1543"/>
      <c r="X154" s="285"/>
      <c r="Y154" s="285"/>
    </row>
    <row r="155" spans="3:25" ht="15.75">
      <c r="C155" s="642"/>
      <c r="D155" s="643"/>
      <c r="E155" s="1539"/>
      <c r="F155" s="1539"/>
      <c r="G155" s="1539"/>
      <c r="H155" s="642"/>
      <c r="I155" s="1539"/>
      <c r="J155" s="1539"/>
      <c r="K155" s="1539"/>
      <c r="L155" s="1539"/>
      <c r="N155" s="285"/>
      <c r="O155" s="285"/>
      <c r="P155" s="641">
        <v>3600</v>
      </c>
      <c r="Q155" s="1542"/>
      <c r="R155" s="1542"/>
      <c r="S155" s="1543"/>
      <c r="T155" s="1543"/>
      <c r="U155" s="1543"/>
      <c r="V155" s="1543"/>
      <c r="W155" s="1543"/>
      <c r="X155" s="285"/>
      <c r="Y155" s="285"/>
    </row>
    <row r="156" spans="3:25" ht="15.75">
      <c r="C156" s="1544" t="s">
        <v>878</v>
      </c>
      <c r="D156" s="1545"/>
      <c r="E156" s="1545"/>
      <c r="F156" s="1545"/>
      <c r="G156" s="1546"/>
      <c r="H156" s="1547"/>
      <c r="I156" s="1548"/>
      <c r="J156" s="1548"/>
      <c r="K156" s="1548"/>
      <c r="L156" s="1549"/>
      <c r="N156" s="285"/>
      <c r="O156" s="285"/>
      <c r="P156" s="1550" t="s">
        <v>879</v>
      </c>
      <c r="Q156" s="1551"/>
      <c r="R156" s="1552"/>
      <c r="S156" s="1554"/>
      <c r="T156" s="1554"/>
      <c r="U156" s="1554"/>
      <c r="V156" s="1554"/>
      <c r="W156" s="1554"/>
      <c r="X156" s="285"/>
      <c r="Y156" s="285"/>
    </row>
    <row r="157" spans="3:25" ht="6" customHeight="1">
      <c r="C157" s="285"/>
      <c r="D157" s="285"/>
      <c r="F157" s="285"/>
      <c r="H157" s="285"/>
      <c r="J157" s="285"/>
      <c r="L157" s="285"/>
      <c r="N157" s="285"/>
      <c r="O157" s="285"/>
      <c r="P157" s="285"/>
      <c r="Q157" s="285"/>
      <c r="R157" s="285"/>
      <c r="T157" s="285"/>
      <c r="V157" s="285"/>
      <c r="X157" s="285"/>
      <c r="Y157" s="285"/>
    </row>
    <row r="158" spans="3:25">
      <c r="C158" s="1460" t="s">
        <v>804</v>
      </c>
      <c r="D158" s="1460"/>
      <c r="E158" s="1460"/>
      <c r="F158" s="1460"/>
      <c r="G158" s="1460"/>
      <c r="H158" s="1460"/>
      <c r="I158" s="1460"/>
      <c r="J158" s="1460"/>
      <c r="K158" s="1460"/>
      <c r="L158" s="1460"/>
      <c r="M158" s="1460"/>
      <c r="N158" s="1460"/>
      <c r="O158" s="1460"/>
      <c r="P158" s="1460"/>
      <c r="Q158" s="1460"/>
      <c r="R158" s="1460"/>
      <c r="S158" s="1460"/>
      <c r="T158" s="1460"/>
      <c r="U158" s="1460"/>
      <c r="V158" s="1460"/>
      <c r="W158" s="1460"/>
      <c r="X158" s="1460"/>
      <c r="Y158" s="1460"/>
    </row>
    <row r="159" spans="3:25" ht="5.25" customHeight="1"/>
    <row r="160" spans="3:25">
      <c r="C160" s="1555" t="s">
        <v>108</v>
      </c>
      <c r="D160" s="1556"/>
      <c r="E160" s="1556"/>
      <c r="F160" s="1556"/>
      <c r="G160" s="1557"/>
      <c r="H160" s="1555" t="s">
        <v>814</v>
      </c>
      <c r="I160" s="1556"/>
      <c r="J160" s="1557"/>
      <c r="K160" s="1558" t="s">
        <v>119</v>
      </c>
      <c r="L160" s="1558"/>
      <c r="M160" s="1558"/>
      <c r="N160" s="1558"/>
      <c r="O160" s="1558"/>
      <c r="P160" s="1558"/>
      <c r="Q160" s="1558"/>
      <c r="R160" s="1558"/>
      <c r="S160" s="1558" t="s">
        <v>815</v>
      </c>
      <c r="T160" s="1558"/>
      <c r="U160" s="1558" t="s">
        <v>121</v>
      </c>
      <c r="V160" s="1558"/>
      <c r="W160" s="1558"/>
      <c r="X160" s="1558"/>
      <c r="Y160" s="1558"/>
    </row>
    <row r="161" spans="3:25">
      <c r="C161" s="953"/>
      <c r="D161" s="1225"/>
      <c r="E161" s="1225"/>
      <c r="F161" s="1225"/>
      <c r="G161" s="1226"/>
      <c r="H161" s="953"/>
      <c r="I161" s="1225"/>
      <c r="J161" s="1226"/>
      <c r="K161" s="1559" t="s">
        <v>122</v>
      </c>
      <c r="L161" s="1559"/>
      <c r="M161" s="1559"/>
      <c r="N161" s="1559"/>
      <c r="O161" s="1559"/>
      <c r="P161" s="1559" t="s">
        <v>123</v>
      </c>
      <c r="Q161" s="1559"/>
      <c r="R161" s="1559"/>
      <c r="S161" s="1559"/>
      <c r="T161" s="1559"/>
      <c r="U161" s="1559"/>
      <c r="V161" s="1559"/>
      <c r="W161" s="1559"/>
      <c r="X161" s="1559"/>
      <c r="Y161" s="1559"/>
    </row>
    <row r="162" spans="3:25">
      <c r="C162" s="1553"/>
      <c r="D162" s="1553"/>
      <c r="E162" s="1553"/>
      <c r="F162" s="1553"/>
      <c r="G162" s="1553"/>
      <c r="H162" s="1475"/>
      <c r="I162" s="1475"/>
      <c r="J162" s="1475"/>
      <c r="K162" s="1529"/>
      <c r="L162" s="1529"/>
      <c r="M162" s="1529"/>
      <c r="N162" s="1529"/>
      <c r="O162" s="1529"/>
      <c r="P162" s="1475"/>
      <c r="Q162" s="1475"/>
      <c r="R162" s="1475"/>
      <c r="S162" s="1529"/>
      <c r="T162" s="1529"/>
      <c r="U162" s="1529"/>
      <c r="V162" s="1529"/>
      <c r="W162" s="1529"/>
      <c r="X162" s="1529"/>
      <c r="Y162" s="1529"/>
    </row>
    <row r="163" spans="3:25">
      <c r="C163" s="1553"/>
      <c r="D163" s="1553"/>
      <c r="E163" s="1553"/>
      <c r="F163" s="1553"/>
      <c r="G163" s="1553"/>
      <c r="H163" s="1475"/>
      <c r="I163" s="1475"/>
      <c r="J163" s="1475"/>
      <c r="K163" s="1529"/>
      <c r="L163" s="1529"/>
      <c r="M163" s="1529"/>
      <c r="N163" s="1529"/>
      <c r="O163" s="1529"/>
      <c r="P163" s="1475"/>
      <c r="Q163" s="1475"/>
      <c r="R163" s="1475"/>
      <c r="S163" s="1529"/>
      <c r="T163" s="1529"/>
      <c r="U163" s="1529"/>
      <c r="V163" s="1529"/>
      <c r="W163" s="1529"/>
      <c r="X163" s="1529"/>
      <c r="Y163" s="1529"/>
    </row>
    <row r="164" spans="3:25">
      <c r="C164" s="1553"/>
      <c r="D164" s="1553"/>
      <c r="E164" s="1553"/>
      <c r="F164" s="1553"/>
      <c r="G164" s="1553"/>
      <c r="H164" s="1475"/>
      <c r="I164" s="1475"/>
      <c r="J164" s="1475"/>
      <c r="K164" s="1529"/>
      <c r="L164" s="1529"/>
      <c r="M164" s="1529"/>
      <c r="N164" s="1529"/>
      <c r="O164" s="1529"/>
      <c r="P164" s="1475"/>
      <c r="Q164" s="1475"/>
      <c r="R164" s="1475"/>
      <c r="S164" s="1529"/>
      <c r="T164" s="1529"/>
      <c r="U164" s="1529"/>
      <c r="V164" s="1529"/>
      <c r="W164" s="1529"/>
      <c r="X164" s="1529"/>
      <c r="Y164" s="1529"/>
    </row>
    <row r="165" spans="3:25">
      <c r="C165" s="1553"/>
      <c r="D165" s="1553"/>
      <c r="E165" s="1553"/>
      <c r="F165" s="1553"/>
      <c r="G165" s="1553"/>
      <c r="H165" s="1475"/>
      <c r="I165" s="1475"/>
      <c r="J165" s="1475"/>
      <c r="K165" s="1529"/>
      <c r="L165" s="1529"/>
      <c r="M165" s="1529"/>
      <c r="N165" s="1529"/>
      <c r="O165" s="1529"/>
      <c r="P165" s="1475"/>
      <c r="Q165" s="1475"/>
      <c r="R165" s="1475"/>
      <c r="S165" s="1529"/>
      <c r="T165" s="1529"/>
      <c r="U165" s="1529"/>
      <c r="V165" s="1529"/>
      <c r="W165" s="1529"/>
      <c r="X165" s="1529"/>
      <c r="Y165" s="1529"/>
    </row>
    <row r="166" spans="3:25">
      <c r="C166" s="1553"/>
      <c r="D166" s="1553"/>
      <c r="E166" s="1553"/>
      <c r="F166" s="1553"/>
      <c r="G166" s="1553"/>
      <c r="H166" s="1475"/>
      <c r="I166" s="1475"/>
      <c r="J166" s="1475"/>
      <c r="K166" s="1529"/>
      <c r="L166" s="1529"/>
      <c r="M166" s="1529"/>
      <c r="N166" s="1529"/>
      <c r="O166" s="1529"/>
      <c r="P166" s="1475"/>
      <c r="Q166" s="1475"/>
      <c r="R166" s="1475"/>
      <c r="S166" s="1529"/>
      <c r="T166" s="1529"/>
      <c r="U166" s="1529"/>
      <c r="V166" s="1529"/>
      <c r="W166" s="1529"/>
      <c r="X166" s="1529"/>
      <c r="Y166" s="1529"/>
    </row>
    <row r="167" spans="3:25">
      <c r="C167" s="1553"/>
      <c r="D167" s="1553"/>
      <c r="E167" s="1553"/>
      <c r="F167" s="1553"/>
      <c r="G167" s="1553"/>
      <c r="H167" s="1475"/>
      <c r="I167" s="1475"/>
      <c r="J167" s="1475"/>
      <c r="K167" s="1529"/>
      <c r="L167" s="1529"/>
      <c r="M167" s="1529"/>
      <c r="N167" s="1529"/>
      <c r="O167" s="1529"/>
      <c r="P167" s="1475"/>
      <c r="Q167" s="1475"/>
      <c r="R167" s="1475"/>
      <c r="S167" s="1529"/>
      <c r="T167" s="1529"/>
      <c r="U167" s="1529"/>
      <c r="V167" s="1529"/>
      <c r="W167" s="1529"/>
      <c r="X167" s="1529"/>
      <c r="Y167" s="1529"/>
    </row>
    <row r="168" spans="3:25">
      <c r="C168" s="1553"/>
      <c r="D168" s="1553"/>
      <c r="E168" s="1553"/>
      <c r="F168" s="1553"/>
      <c r="G168" s="1553"/>
      <c r="H168" s="1475"/>
      <c r="I168" s="1475"/>
      <c r="J168" s="1475"/>
      <c r="K168" s="1529"/>
      <c r="L168" s="1529"/>
      <c r="M168" s="1529"/>
      <c r="N168" s="1529"/>
      <c r="O168" s="1529"/>
      <c r="P168" s="1475"/>
      <c r="Q168" s="1475"/>
      <c r="R168" s="1475"/>
      <c r="S168" s="1529"/>
      <c r="T168" s="1529"/>
      <c r="U168" s="1529"/>
      <c r="V168" s="1529"/>
      <c r="W168" s="1529"/>
      <c r="X168" s="1529"/>
      <c r="Y168" s="1529"/>
    </row>
    <row r="169" spans="3:25">
      <c r="C169" s="1553"/>
      <c r="D169" s="1553"/>
      <c r="E169" s="1553"/>
      <c r="F169" s="1553"/>
      <c r="G169" s="1553"/>
      <c r="H169" s="1475"/>
      <c r="I169" s="1475"/>
      <c r="J169" s="1475"/>
      <c r="K169" s="1529"/>
      <c r="L169" s="1529"/>
      <c r="M169" s="1529"/>
      <c r="N169" s="1529"/>
      <c r="O169" s="1529"/>
      <c r="P169" s="1475"/>
      <c r="Q169" s="1475"/>
      <c r="R169" s="1475"/>
      <c r="S169" s="1529"/>
      <c r="T169" s="1529"/>
      <c r="U169" s="1529"/>
      <c r="V169" s="1529"/>
      <c r="W169" s="1529"/>
      <c r="X169" s="1529"/>
      <c r="Y169" s="1529"/>
    </row>
    <row r="170" spans="3:25">
      <c r="C170" s="1553"/>
      <c r="D170" s="1553"/>
      <c r="E170" s="1553"/>
      <c r="F170" s="1553"/>
      <c r="G170" s="1553"/>
      <c r="H170" s="1475"/>
      <c r="I170" s="1475"/>
      <c r="J170" s="1475"/>
      <c r="K170" s="1529"/>
      <c r="L170" s="1529"/>
      <c r="M170" s="1529"/>
      <c r="N170" s="1529"/>
      <c r="O170" s="1529"/>
      <c r="P170" s="1475"/>
      <c r="Q170" s="1475"/>
      <c r="R170" s="1475"/>
      <c r="S170" s="1529"/>
      <c r="T170" s="1529"/>
      <c r="U170" s="1529"/>
      <c r="V170" s="1529"/>
      <c r="W170" s="1529"/>
      <c r="X170" s="1529"/>
      <c r="Y170" s="1529"/>
    </row>
    <row r="171" spans="3:25" ht="6.75" customHeight="1"/>
    <row r="172" spans="3:25">
      <c r="C172" s="1004" t="s">
        <v>124</v>
      </c>
      <c r="D172" s="1005"/>
      <c r="E172" s="1005"/>
      <c r="F172" s="1005"/>
      <c r="G172" s="1446"/>
      <c r="H172" s="626" t="s">
        <v>178</v>
      </c>
      <c r="I172" s="1475"/>
      <c r="J172" s="1475"/>
      <c r="K172" s="1568" t="s">
        <v>125</v>
      </c>
      <c r="L172" s="1569"/>
      <c r="M172" s="1569"/>
      <c r="N172" s="1569"/>
      <c r="O172" s="1569"/>
      <c r="P172" s="1499"/>
      <c r="Q172" s="1499"/>
      <c r="R172" s="1499"/>
      <c r="S172" s="1499"/>
      <c r="T172" s="1499"/>
      <c r="U172" s="1499"/>
      <c r="V172" s="1499"/>
      <c r="W172" s="1499"/>
      <c r="X172" s="1499"/>
      <c r="Y172" s="1499"/>
    </row>
    <row r="173" spans="3:25">
      <c r="C173" s="853"/>
      <c r="D173" s="854"/>
      <c r="E173" s="854"/>
      <c r="F173" s="854"/>
      <c r="G173" s="855"/>
      <c r="H173" s="626" t="s">
        <v>37</v>
      </c>
      <c r="I173" s="1475"/>
      <c r="J173" s="1475"/>
      <c r="K173" s="868"/>
      <c r="L173" s="902"/>
      <c r="M173" s="902"/>
      <c r="N173" s="902"/>
      <c r="O173" s="902"/>
      <c r="P173" s="1499"/>
      <c r="Q173" s="1499"/>
      <c r="R173" s="1499"/>
      <c r="S173" s="1499"/>
      <c r="T173" s="1499"/>
      <c r="U173" s="1499"/>
      <c r="V173" s="1499"/>
      <c r="W173" s="1499"/>
      <c r="X173" s="1499"/>
      <c r="Y173" s="1499"/>
    </row>
    <row r="174" spans="3:25" ht="3" customHeight="1"/>
    <row r="175" spans="3:25">
      <c r="C175" s="1570" t="s">
        <v>126</v>
      </c>
      <c r="D175" s="1570"/>
      <c r="E175" s="1570"/>
      <c r="F175" s="1570"/>
      <c r="G175" s="1570"/>
      <c r="H175" s="1570"/>
      <c r="I175" s="1570"/>
      <c r="J175" s="1570"/>
      <c r="K175" s="1570"/>
      <c r="L175" s="1570"/>
      <c r="M175" s="1570"/>
      <c r="N175" s="1570"/>
      <c r="O175" s="1570"/>
      <c r="P175" s="1570"/>
      <c r="Q175" s="1570"/>
      <c r="R175" s="1570"/>
      <c r="S175" s="1570"/>
      <c r="T175" s="1570"/>
      <c r="U175" s="1571"/>
      <c r="V175" s="1572"/>
      <c r="W175" s="1572"/>
      <c r="X175" s="1572"/>
      <c r="Y175" s="1573"/>
    </row>
    <row r="176" spans="3:25" ht="3" customHeight="1">
      <c r="C176" s="313"/>
      <c r="D176" s="313"/>
      <c r="F176" s="313"/>
      <c r="H176" s="313"/>
      <c r="J176" s="312"/>
      <c r="L176" s="312"/>
      <c r="N176" s="312"/>
      <c r="O176" s="312"/>
      <c r="P176" s="312"/>
      <c r="Q176" s="312"/>
      <c r="R176" s="312"/>
      <c r="T176" s="312"/>
      <c r="V176" s="312"/>
      <c r="X176" s="312"/>
      <c r="Y176" s="312"/>
    </row>
    <row r="177" spans="3:25" ht="15.75">
      <c r="C177" s="1560" t="s">
        <v>2459</v>
      </c>
      <c r="D177" s="1561"/>
      <c r="E177" s="1561"/>
      <c r="F177" s="1561"/>
      <c r="G177" s="1561"/>
      <c r="H177" s="1561"/>
      <c r="I177" s="1561"/>
      <c r="J177" s="1561"/>
      <c r="K177" s="1561"/>
      <c r="L177" s="1561"/>
      <c r="M177" s="1561"/>
      <c r="N177" s="1561"/>
      <c r="O177" s="1561"/>
      <c r="P177" s="1561"/>
      <c r="Q177" s="1561"/>
      <c r="R177" s="1561"/>
      <c r="S177" s="1561"/>
      <c r="T177" s="1562"/>
      <c r="U177" s="1471"/>
      <c r="V177" s="1472"/>
      <c r="W177" s="1472"/>
      <c r="X177" s="1472"/>
      <c r="Y177" s="1473"/>
    </row>
    <row r="178" spans="3:25" ht="3" customHeight="1">
      <c r="C178" s="313"/>
      <c r="D178" s="313"/>
      <c r="F178" s="313"/>
      <c r="H178" s="313"/>
      <c r="J178" s="309"/>
      <c r="L178" s="309"/>
      <c r="N178" s="309"/>
      <c r="O178" s="309"/>
      <c r="P178" s="309"/>
      <c r="Q178" s="309"/>
      <c r="R178" s="309"/>
      <c r="T178" s="309"/>
      <c r="V178" s="309"/>
      <c r="X178" s="309"/>
      <c r="Y178" s="309"/>
    </row>
    <row r="179" spans="3:25">
      <c r="C179" s="1563" t="s">
        <v>860</v>
      </c>
      <c r="D179" s="1563"/>
      <c r="E179" s="641" t="s">
        <v>882</v>
      </c>
      <c r="F179" s="617"/>
      <c r="H179" s="1564" t="s">
        <v>876</v>
      </c>
      <c r="I179" s="1564"/>
      <c r="J179" s="1564"/>
      <c r="K179" s="1564"/>
      <c r="L179" s="1564"/>
      <c r="M179" s="1564"/>
      <c r="N179" s="1564"/>
      <c r="O179" s="1564"/>
      <c r="P179" s="1564"/>
      <c r="Q179" s="1564"/>
      <c r="R179" s="1564"/>
      <c r="T179" s="1543"/>
      <c r="U179" s="1543"/>
      <c r="V179" s="1543"/>
      <c r="W179" s="1543"/>
      <c r="X179" s="1543"/>
      <c r="Y179" s="1543"/>
    </row>
    <row r="180" spans="3:25" ht="15.75">
      <c r="C180" s="1563"/>
      <c r="D180" s="1563"/>
      <c r="E180" s="641" t="s">
        <v>884</v>
      </c>
      <c r="F180" s="645"/>
      <c r="H180" s="1564"/>
      <c r="I180" s="1564"/>
      <c r="J180" s="1564"/>
      <c r="K180" s="1564"/>
      <c r="L180" s="1564"/>
      <c r="M180" s="1564"/>
      <c r="N180" s="1564"/>
      <c r="O180" s="1564"/>
      <c r="P180" s="1564"/>
      <c r="Q180" s="1564"/>
      <c r="R180" s="1564"/>
      <c r="T180" s="1543"/>
      <c r="U180" s="1543"/>
      <c r="V180" s="1543"/>
      <c r="W180" s="1543"/>
      <c r="X180" s="1543"/>
      <c r="Y180" s="1543"/>
    </row>
    <row r="181" spans="3:25" ht="3.75" customHeight="1">
      <c r="C181" s="405"/>
      <c r="D181" s="405"/>
      <c r="F181" s="405"/>
      <c r="H181" s="405"/>
      <c r="J181" s="405"/>
      <c r="L181" s="405"/>
      <c r="N181" s="405"/>
      <c r="O181" s="405"/>
      <c r="P181" s="405"/>
      <c r="Q181" s="405"/>
      <c r="R181" s="405"/>
      <c r="T181" s="405"/>
      <c r="V181" s="405"/>
      <c r="X181" s="405"/>
      <c r="Y181" s="405"/>
    </row>
    <row r="182" spans="3:25">
      <c r="C182" s="1565" t="s">
        <v>179</v>
      </c>
      <c r="D182" s="1566"/>
      <c r="E182" s="1566"/>
      <c r="F182" s="1566"/>
      <c r="G182" s="1566"/>
      <c r="H182" s="1566"/>
      <c r="I182" s="1566"/>
      <c r="J182" s="1566"/>
      <c r="K182" s="1566"/>
      <c r="L182" s="1566"/>
      <c r="M182" s="1566"/>
      <c r="N182" s="1566"/>
      <c r="O182" s="1566"/>
      <c r="P182" s="1566"/>
      <c r="Q182" s="1566"/>
      <c r="R182" s="1566"/>
      <c r="S182" s="1566"/>
      <c r="T182" s="1566"/>
      <c r="U182" s="1566"/>
      <c r="V182" s="1566"/>
      <c r="W182" s="1566"/>
      <c r="X182" s="1566"/>
      <c r="Y182" s="1567"/>
    </row>
    <row r="183" spans="3:25" ht="5.25" customHeight="1"/>
    <row r="184" spans="3:25">
      <c r="C184" s="1574" t="s">
        <v>861</v>
      </c>
      <c r="D184" s="1575"/>
      <c r="E184" s="1575"/>
      <c r="F184" s="1575"/>
      <c r="G184" s="1575"/>
      <c r="H184" s="1575"/>
      <c r="I184" s="1575"/>
      <c r="J184" s="1575"/>
      <c r="K184" s="1575"/>
      <c r="L184" s="1575"/>
      <c r="M184" s="1575"/>
      <c r="N184" s="1575"/>
      <c r="O184" s="1575"/>
      <c r="P184" s="1575"/>
      <c r="Q184" s="1575"/>
      <c r="R184" s="1575"/>
      <c r="S184" s="1575"/>
      <c r="T184" s="1575"/>
      <c r="U184" s="1575"/>
      <c r="V184" s="1575"/>
      <c r="W184" s="1575"/>
      <c r="X184" s="1575"/>
      <c r="Y184" s="1576"/>
    </row>
    <row r="185" spans="3:25" ht="5.25" customHeight="1"/>
    <row r="186" spans="3:25">
      <c r="C186" s="1577" t="s">
        <v>885</v>
      </c>
      <c r="D186" s="1578"/>
      <c r="F186" s="1579" t="s">
        <v>383</v>
      </c>
      <c r="G186" s="1580"/>
      <c r="H186" s="1581"/>
      <c r="J186" s="617"/>
      <c r="L186" s="1582" t="s">
        <v>136</v>
      </c>
      <c r="M186" s="1583"/>
      <c r="N186" s="1583"/>
      <c r="O186" s="1583"/>
      <c r="P186" s="1584"/>
      <c r="Q186" s="1585"/>
      <c r="R186" s="1586"/>
      <c r="S186" s="1586"/>
      <c r="T186" s="1586"/>
      <c r="U186" s="1586"/>
      <c r="V186" s="1586"/>
      <c r="W186" s="1586"/>
      <c r="X186" s="1586"/>
      <c r="Y186" s="1587"/>
    </row>
    <row r="187" spans="3:25">
      <c r="C187" s="890"/>
      <c r="D187" s="892"/>
      <c r="F187" s="1579" t="s">
        <v>405</v>
      </c>
      <c r="G187" s="1580"/>
      <c r="H187" s="1581"/>
      <c r="J187" s="617"/>
      <c r="L187" s="1582" t="s">
        <v>137</v>
      </c>
      <c r="M187" s="1583"/>
      <c r="N187" s="1583"/>
      <c r="O187" s="1583"/>
      <c r="P187" s="1584"/>
      <c r="Q187" s="1585"/>
      <c r="R187" s="1586"/>
      <c r="S187" s="1587"/>
      <c r="T187" s="1474" t="s">
        <v>886</v>
      </c>
      <c r="U187" s="1474"/>
      <c r="V187" s="1474"/>
      <c r="W187" s="646"/>
      <c r="X187" s="646"/>
      <c r="Y187" s="647"/>
    </row>
    <row r="188" spans="3:25">
      <c r="C188" s="890"/>
      <c r="D188" s="892"/>
      <c r="F188" s="1579" t="s">
        <v>177</v>
      </c>
      <c r="G188" s="1580"/>
      <c r="H188" s="1581"/>
      <c r="J188" s="617"/>
      <c r="L188" s="1184"/>
      <c r="M188" s="1184"/>
      <c r="N188" s="1184"/>
      <c r="O188" s="1184"/>
      <c r="P188" s="1184"/>
      <c r="Q188" s="1184"/>
      <c r="R188" s="446"/>
      <c r="S188" s="446"/>
      <c r="T188" s="446"/>
      <c r="U188" s="172"/>
      <c r="V188" s="581"/>
      <c r="W188" s="172"/>
      <c r="X188" s="581"/>
      <c r="Y188" s="581"/>
    </row>
    <row r="189" spans="3:25">
      <c r="C189" s="1169"/>
      <c r="D189" s="1170"/>
      <c r="F189" s="1579" t="s">
        <v>392</v>
      </c>
      <c r="G189" s="1580"/>
      <c r="H189" s="1581"/>
      <c r="J189" s="617"/>
      <c r="L189" s="582"/>
      <c r="M189" s="172"/>
      <c r="N189" s="238"/>
      <c r="O189" s="238"/>
      <c r="P189" s="238"/>
      <c r="Q189" s="238"/>
      <c r="R189" s="581"/>
      <c r="S189" s="172"/>
      <c r="T189" s="581"/>
      <c r="U189" s="172"/>
      <c r="V189" s="581"/>
      <c r="W189" s="172"/>
      <c r="X189" s="581"/>
      <c r="Y189" s="581"/>
    </row>
    <row r="190" spans="3:25" ht="7.5" customHeight="1"/>
    <row r="191" spans="3:25" ht="38.25">
      <c r="C191" s="1468" t="s">
        <v>888</v>
      </c>
      <c r="D191" s="1469"/>
      <c r="E191" s="1469"/>
      <c r="F191" s="1469"/>
      <c r="G191" s="1470"/>
      <c r="H191" s="1471"/>
      <c r="I191" s="1472"/>
      <c r="J191" s="1472"/>
      <c r="K191" s="1472"/>
      <c r="L191" s="1472"/>
      <c r="M191" s="1472"/>
      <c r="N191" s="1473"/>
      <c r="P191" s="648" t="s">
        <v>887</v>
      </c>
      <c r="Q191" s="1471"/>
      <c r="R191" s="1472"/>
      <c r="S191" s="1472"/>
      <c r="T191" s="1472"/>
      <c r="U191" s="1472"/>
      <c r="V191" s="1472"/>
      <c r="W191" s="1472"/>
      <c r="X191" s="1472"/>
      <c r="Y191" s="1473"/>
    </row>
    <row r="192" spans="3:25" ht="4.5" customHeight="1">
      <c r="C192" s="399"/>
      <c r="D192" s="399"/>
      <c r="F192" s="399"/>
      <c r="H192" s="399"/>
      <c r="J192" s="649"/>
      <c r="L192" s="649"/>
      <c r="N192" s="650"/>
      <c r="O192" s="650"/>
      <c r="P192" s="649"/>
      <c r="Q192" s="649"/>
      <c r="R192" s="649"/>
      <c r="T192" s="649"/>
      <c r="V192" s="649"/>
      <c r="X192" s="649"/>
      <c r="Y192" s="649"/>
    </row>
    <row r="193" spans="3:25">
      <c r="C193" s="1574" t="s">
        <v>862</v>
      </c>
      <c r="D193" s="1575"/>
      <c r="E193" s="1575"/>
      <c r="F193" s="1575"/>
      <c r="G193" s="1575"/>
      <c r="H193" s="1575"/>
      <c r="I193" s="1575"/>
      <c r="J193" s="1575"/>
      <c r="K193" s="1575"/>
      <c r="L193" s="1575"/>
      <c r="M193" s="1575"/>
      <c r="N193" s="1575"/>
      <c r="O193" s="1575"/>
      <c r="P193" s="1575"/>
      <c r="Q193" s="1575"/>
      <c r="R193" s="1575"/>
      <c r="S193" s="1575"/>
      <c r="T193" s="1575"/>
      <c r="U193" s="1575"/>
      <c r="V193" s="1575"/>
      <c r="W193" s="1575"/>
      <c r="X193" s="1575"/>
      <c r="Y193" s="1576"/>
    </row>
    <row r="194" spans="3:25" ht="4.5" customHeight="1">
      <c r="C194" s="586"/>
      <c r="D194" s="586"/>
      <c r="F194" s="586"/>
      <c r="H194" s="586"/>
      <c r="J194" s="586"/>
      <c r="L194" s="586"/>
      <c r="N194" s="586"/>
      <c r="O194" s="586"/>
      <c r="P194" s="586"/>
      <c r="Q194" s="586"/>
      <c r="R194" s="586"/>
      <c r="T194" s="586"/>
      <c r="V194" s="586"/>
      <c r="X194" s="586"/>
      <c r="Y194" s="586"/>
    </row>
    <row r="195" spans="3:25">
      <c r="C195" s="1577" t="s">
        <v>865</v>
      </c>
      <c r="D195" s="1578"/>
      <c r="F195" s="1582" t="s">
        <v>143</v>
      </c>
      <c r="G195" s="1583"/>
      <c r="H195" s="1584"/>
      <c r="J195" s="1598"/>
      <c r="K195" s="1598"/>
      <c r="L195" s="1598"/>
      <c r="M195" s="1598"/>
      <c r="N195" s="1598"/>
      <c r="O195" s="651"/>
      <c r="P195" s="652" t="s">
        <v>144</v>
      </c>
      <c r="Q195" s="651"/>
      <c r="R195" s="653" t="s">
        <v>145</v>
      </c>
      <c r="S195" s="1646"/>
      <c r="T195" s="1647"/>
      <c r="U195" s="651"/>
      <c r="V195" s="1599" t="s">
        <v>146</v>
      </c>
      <c r="W195" s="1600"/>
      <c r="X195" s="1646"/>
      <c r="Y195" s="1647"/>
    </row>
    <row r="196" spans="3:25">
      <c r="C196" s="890"/>
      <c r="D196" s="892"/>
      <c r="F196" s="1582" t="s">
        <v>863</v>
      </c>
      <c r="G196" s="1583"/>
      <c r="H196" s="1584"/>
      <c r="J196" s="1598"/>
      <c r="K196" s="1598"/>
      <c r="L196" s="1598"/>
      <c r="M196" s="1598"/>
      <c r="N196" s="1598"/>
      <c r="O196" s="651"/>
      <c r="P196" s="442"/>
      <c r="Q196" s="651"/>
      <c r="R196" s="651"/>
      <c r="S196" s="651"/>
      <c r="T196" s="651"/>
      <c r="U196" s="651"/>
      <c r="V196" s="651"/>
      <c r="W196" s="651"/>
      <c r="X196" s="651"/>
      <c r="Y196" s="651"/>
    </row>
    <row r="197" spans="3:25">
      <c r="C197" s="1169"/>
      <c r="D197" s="1170"/>
      <c r="F197" s="1582" t="s">
        <v>2394</v>
      </c>
      <c r="G197" s="1583"/>
      <c r="H197" s="1584"/>
      <c r="J197" s="1598"/>
      <c r="K197" s="1598"/>
      <c r="L197" s="1598"/>
      <c r="M197" s="1598"/>
      <c r="N197" s="1598"/>
      <c r="O197" s="651"/>
      <c r="P197" s="652" t="s">
        <v>147</v>
      </c>
      <c r="Q197" s="651"/>
      <c r="R197" s="653" t="s">
        <v>145</v>
      </c>
      <c r="S197" s="1646"/>
      <c r="T197" s="1647"/>
      <c r="U197" s="651"/>
      <c r="V197" s="1599" t="s">
        <v>146</v>
      </c>
      <c r="W197" s="1600"/>
      <c r="X197" s="1646"/>
      <c r="Y197" s="1647"/>
    </row>
    <row r="198" spans="3:25" ht="4.5" customHeight="1"/>
    <row r="199" spans="3:25" ht="17.25" customHeight="1">
      <c r="C199" s="1046" t="s">
        <v>149</v>
      </c>
      <c r="D199" s="1046"/>
      <c r="E199" s="1046"/>
      <c r="F199" s="1046"/>
      <c r="G199" s="1046"/>
      <c r="H199" s="1046"/>
      <c r="J199" s="638" t="s">
        <v>882</v>
      </c>
      <c r="K199" s="1636"/>
      <c r="L199" s="1636"/>
      <c r="N199" s="638" t="s">
        <v>37</v>
      </c>
      <c r="O199" s="687"/>
      <c r="P199" s="567"/>
      <c r="Q199" s="566"/>
      <c r="R199" s="566"/>
      <c r="S199" s="567"/>
      <c r="T199" s="567"/>
      <c r="U199" s="566"/>
      <c r="V199" s="686"/>
      <c r="W199" s="686"/>
      <c r="X199" s="686"/>
      <c r="Y199" s="686"/>
    </row>
  </sheetData>
  <sheetProtection algorithmName="SHA-512" hashValue="//ISweYL3jXqKdOl8AcFZrv0QLdbCrboiSMRPrKpIxt5HdV6JdrAS0vnEjkzIazPOw3z3p1FnPVbn8cMmBK4Kg==" saltValue="VkbWF8boqI4NaKM0cckOnQ==" spinCount="100000" sheet="1" objects="1" scenarios="1" selectLockedCells="1" selectUnlockedCells="1"/>
  <mergeCells count="852">
    <mergeCell ref="S197:T197"/>
    <mergeCell ref="V197:W197"/>
    <mergeCell ref="X197:Y197"/>
    <mergeCell ref="C98:H98"/>
    <mergeCell ref="K98:L98"/>
    <mergeCell ref="C199:H199"/>
    <mergeCell ref="K199:L199"/>
    <mergeCell ref="C195:D197"/>
    <mergeCell ref="F195:H195"/>
    <mergeCell ref="J195:N195"/>
    <mergeCell ref="S195:T195"/>
    <mergeCell ref="V195:W195"/>
    <mergeCell ref="X195:Y195"/>
    <mergeCell ref="F196:H196"/>
    <mergeCell ref="J196:N196"/>
    <mergeCell ref="F197:H197"/>
    <mergeCell ref="J197:N197"/>
    <mergeCell ref="L188:Q188"/>
    <mergeCell ref="F189:H189"/>
    <mergeCell ref="C191:G191"/>
    <mergeCell ref="H191:N191"/>
    <mergeCell ref="Q191:Y191"/>
    <mergeCell ref="C193:Y193"/>
    <mergeCell ref="C184:Y184"/>
    <mergeCell ref="C186:D189"/>
    <mergeCell ref="F186:H186"/>
    <mergeCell ref="L186:P186"/>
    <mergeCell ref="Q186:Y186"/>
    <mergeCell ref="F187:H187"/>
    <mergeCell ref="L187:P187"/>
    <mergeCell ref="Q187:S187"/>
    <mergeCell ref="T187:V187"/>
    <mergeCell ref="F188:H188"/>
    <mergeCell ref="C177:T177"/>
    <mergeCell ref="U177:Y177"/>
    <mergeCell ref="C179:D180"/>
    <mergeCell ref="H179:R180"/>
    <mergeCell ref="T179:Y180"/>
    <mergeCell ref="C182:Y182"/>
    <mergeCell ref="C172:G173"/>
    <mergeCell ref="I172:J172"/>
    <mergeCell ref="K172:O173"/>
    <mergeCell ref="P172:Y173"/>
    <mergeCell ref="I173:J173"/>
    <mergeCell ref="C175:T175"/>
    <mergeCell ref="U175:Y175"/>
    <mergeCell ref="C170:G170"/>
    <mergeCell ref="H170:J170"/>
    <mergeCell ref="K170:O170"/>
    <mergeCell ref="P170:R170"/>
    <mergeCell ref="S170:T170"/>
    <mergeCell ref="U170:Y170"/>
    <mergeCell ref="C169:G169"/>
    <mergeCell ref="H169:J169"/>
    <mergeCell ref="K169:O169"/>
    <mergeCell ref="P169:R169"/>
    <mergeCell ref="S169:T169"/>
    <mergeCell ref="U169:Y169"/>
    <mergeCell ref="C168:G168"/>
    <mergeCell ref="H168:J168"/>
    <mergeCell ref="K168:O168"/>
    <mergeCell ref="P168:R168"/>
    <mergeCell ref="S168:T168"/>
    <mergeCell ref="U168:Y168"/>
    <mergeCell ref="C167:G167"/>
    <mergeCell ref="H167:J167"/>
    <mergeCell ref="K167:O167"/>
    <mergeCell ref="P167:R167"/>
    <mergeCell ref="S167:T167"/>
    <mergeCell ref="U167:Y167"/>
    <mergeCell ref="C166:G166"/>
    <mergeCell ref="H166:J166"/>
    <mergeCell ref="K166:O166"/>
    <mergeCell ref="P166:R166"/>
    <mergeCell ref="S166:T166"/>
    <mergeCell ref="U166:Y166"/>
    <mergeCell ref="C165:G165"/>
    <mergeCell ref="H165:J165"/>
    <mergeCell ref="K165:O165"/>
    <mergeCell ref="P165:R165"/>
    <mergeCell ref="S165:T165"/>
    <mergeCell ref="U165:Y165"/>
    <mergeCell ref="C164:G164"/>
    <mergeCell ref="H164:J164"/>
    <mergeCell ref="K164:O164"/>
    <mergeCell ref="P164:R164"/>
    <mergeCell ref="S164:T164"/>
    <mergeCell ref="U164:Y164"/>
    <mergeCell ref="C163:G163"/>
    <mergeCell ref="H163:J163"/>
    <mergeCell ref="K163:O163"/>
    <mergeCell ref="P163:R163"/>
    <mergeCell ref="S163:T163"/>
    <mergeCell ref="U163:Y163"/>
    <mergeCell ref="C162:G162"/>
    <mergeCell ref="H162:J162"/>
    <mergeCell ref="K162:O162"/>
    <mergeCell ref="P162:R162"/>
    <mergeCell ref="S162:T162"/>
    <mergeCell ref="U162:Y162"/>
    <mergeCell ref="C158:Y158"/>
    <mergeCell ref="C160:G161"/>
    <mergeCell ref="H160:J161"/>
    <mergeCell ref="K160:R160"/>
    <mergeCell ref="S160:T161"/>
    <mergeCell ref="U160:Y161"/>
    <mergeCell ref="K161:O161"/>
    <mergeCell ref="P161:R161"/>
    <mergeCell ref="E155:G155"/>
    <mergeCell ref="I155:L155"/>
    <mergeCell ref="Q155:R155"/>
    <mergeCell ref="S155:T155"/>
    <mergeCell ref="U155:W155"/>
    <mergeCell ref="C156:G156"/>
    <mergeCell ref="H156:L156"/>
    <mergeCell ref="P156:R156"/>
    <mergeCell ref="S156:W156"/>
    <mergeCell ref="E153:G153"/>
    <mergeCell ref="I153:L153"/>
    <mergeCell ref="Q153:R153"/>
    <mergeCell ref="S153:T153"/>
    <mergeCell ref="U153:W153"/>
    <mergeCell ref="E154:G154"/>
    <mergeCell ref="I154:L154"/>
    <mergeCell ref="Q154:R154"/>
    <mergeCell ref="S154:T154"/>
    <mergeCell ref="U154:W154"/>
    <mergeCell ref="E151:G151"/>
    <mergeCell ref="I151:L151"/>
    <mergeCell ref="Q151:R151"/>
    <mergeCell ref="S151:T151"/>
    <mergeCell ref="U151:W151"/>
    <mergeCell ref="E152:G152"/>
    <mergeCell ref="I152:L152"/>
    <mergeCell ref="Q152:R152"/>
    <mergeCell ref="S152:T152"/>
    <mergeCell ref="U152:W152"/>
    <mergeCell ref="E149:G149"/>
    <mergeCell ref="I149:L149"/>
    <mergeCell ref="Q149:R149"/>
    <mergeCell ref="S149:T149"/>
    <mergeCell ref="U149:W149"/>
    <mergeCell ref="E150:G150"/>
    <mergeCell ref="I150:L150"/>
    <mergeCell ref="Q150:R150"/>
    <mergeCell ref="S150:T150"/>
    <mergeCell ref="U150:W150"/>
    <mergeCell ref="C146:L146"/>
    <mergeCell ref="P146:X146"/>
    <mergeCell ref="E147:G147"/>
    <mergeCell ref="I147:L147"/>
    <mergeCell ref="P147:W147"/>
    <mergeCell ref="E148:G148"/>
    <mergeCell ref="I148:L148"/>
    <mergeCell ref="Q148:R148"/>
    <mergeCell ref="S148:T148"/>
    <mergeCell ref="U148:W148"/>
    <mergeCell ref="C144:E144"/>
    <mergeCell ref="F144:H144"/>
    <mergeCell ref="N144:P144"/>
    <mergeCell ref="Q144:R144"/>
    <mergeCell ref="S144:T144"/>
    <mergeCell ref="U144:X144"/>
    <mergeCell ref="U142:X142"/>
    <mergeCell ref="C143:E143"/>
    <mergeCell ref="N143:P143"/>
    <mergeCell ref="Q143:R143"/>
    <mergeCell ref="S143:T143"/>
    <mergeCell ref="U143:X143"/>
    <mergeCell ref="C142:E142"/>
    <mergeCell ref="F142:G142"/>
    <mergeCell ref="I142:L142"/>
    <mergeCell ref="N142:P142"/>
    <mergeCell ref="Q142:R142"/>
    <mergeCell ref="S142:T142"/>
    <mergeCell ref="U140:X140"/>
    <mergeCell ref="C141:E141"/>
    <mergeCell ref="F141:G141"/>
    <mergeCell ref="I141:L141"/>
    <mergeCell ref="N141:P141"/>
    <mergeCell ref="Q141:R141"/>
    <mergeCell ref="S141:T141"/>
    <mergeCell ref="U141:X141"/>
    <mergeCell ref="C140:E140"/>
    <mergeCell ref="F140:G140"/>
    <mergeCell ref="I140:L140"/>
    <mergeCell ref="N140:P140"/>
    <mergeCell ref="Q140:R140"/>
    <mergeCell ref="S140:T140"/>
    <mergeCell ref="U138:Y138"/>
    <mergeCell ref="C139:E139"/>
    <mergeCell ref="F139:G139"/>
    <mergeCell ref="I139:L139"/>
    <mergeCell ref="N139:P139"/>
    <mergeCell ref="Q139:R139"/>
    <mergeCell ref="S139:T139"/>
    <mergeCell ref="U139:Y139"/>
    <mergeCell ref="C138:E138"/>
    <mergeCell ref="F138:G138"/>
    <mergeCell ref="I138:L138"/>
    <mergeCell ref="N138:P138"/>
    <mergeCell ref="Q138:R138"/>
    <mergeCell ref="S138:T138"/>
    <mergeCell ref="U136:Y136"/>
    <mergeCell ref="C137:E137"/>
    <mergeCell ref="F137:G137"/>
    <mergeCell ref="I137:L137"/>
    <mergeCell ref="N137:P137"/>
    <mergeCell ref="Q137:R137"/>
    <mergeCell ref="S137:T137"/>
    <mergeCell ref="U137:Y137"/>
    <mergeCell ref="C136:E136"/>
    <mergeCell ref="F136:G136"/>
    <mergeCell ref="I136:L136"/>
    <mergeCell ref="N136:P136"/>
    <mergeCell ref="Q136:R136"/>
    <mergeCell ref="S136:T136"/>
    <mergeCell ref="U134:Y134"/>
    <mergeCell ref="C135:E135"/>
    <mergeCell ref="F135:G135"/>
    <mergeCell ref="I135:L135"/>
    <mergeCell ref="N135:P135"/>
    <mergeCell ref="Q135:R135"/>
    <mergeCell ref="S135:T135"/>
    <mergeCell ref="U135:Y135"/>
    <mergeCell ref="C134:E134"/>
    <mergeCell ref="F134:G134"/>
    <mergeCell ref="I134:L134"/>
    <mergeCell ref="N134:P134"/>
    <mergeCell ref="Q134:R134"/>
    <mergeCell ref="S134:T134"/>
    <mergeCell ref="U132:Y132"/>
    <mergeCell ref="C133:E133"/>
    <mergeCell ref="F133:G133"/>
    <mergeCell ref="I133:L133"/>
    <mergeCell ref="N133:P133"/>
    <mergeCell ref="Q133:R133"/>
    <mergeCell ref="S133:T133"/>
    <mergeCell ref="U133:Y133"/>
    <mergeCell ref="C132:E132"/>
    <mergeCell ref="F132:G132"/>
    <mergeCell ref="I132:L132"/>
    <mergeCell ref="N132:P132"/>
    <mergeCell ref="Q132:R132"/>
    <mergeCell ref="S132:T132"/>
    <mergeCell ref="U130:Y130"/>
    <mergeCell ref="C131:E131"/>
    <mergeCell ref="F131:G131"/>
    <mergeCell ref="I131:L131"/>
    <mergeCell ref="N131:P131"/>
    <mergeCell ref="Q131:R131"/>
    <mergeCell ref="S131:T131"/>
    <mergeCell ref="U131:Y131"/>
    <mergeCell ref="C130:E130"/>
    <mergeCell ref="F130:G130"/>
    <mergeCell ref="I130:L130"/>
    <mergeCell ref="N130:P130"/>
    <mergeCell ref="Q130:R130"/>
    <mergeCell ref="S130:T130"/>
    <mergeCell ref="U128:Y128"/>
    <mergeCell ref="C129:E129"/>
    <mergeCell ref="F129:G129"/>
    <mergeCell ref="I129:L129"/>
    <mergeCell ref="N129:P129"/>
    <mergeCell ref="Q129:R129"/>
    <mergeCell ref="S129:T129"/>
    <mergeCell ref="U129:Y129"/>
    <mergeCell ref="C128:E128"/>
    <mergeCell ref="F128:G128"/>
    <mergeCell ref="I128:L128"/>
    <mergeCell ref="N128:P128"/>
    <mergeCell ref="Q128:R128"/>
    <mergeCell ref="S128:T128"/>
    <mergeCell ref="U126:Y126"/>
    <mergeCell ref="C127:E127"/>
    <mergeCell ref="F127:G127"/>
    <mergeCell ref="I127:L127"/>
    <mergeCell ref="N127:P127"/>
    <mergeCell ref="Q127:R127"/>
    <mergeCell ref="S127:T127"/>
    <mergeCell ref="U127:Y127"/>
    <mergeCell ref="C126:E126"/>
    <mergeCell ref="F126:G126"/>
    <mergeCell ref="I126:L126"/>
    <mergeCell ref="N126:P126"/>
    <mergeCell ref="Q126:R126"/>
    <mergeCell ref="S126:T126"/>
    <mergeCell ref="U124:Y124"/>
    <mergeCell ref="C125:E125"/>
    <mergeCell ref="F125:G125"/>
    <mergeCell ref="I125:L125"/>
    <mergeCell ref="N125:P125"/>
    <mergeCell ref="Q125:R125"/>
    <mergeCell ref="S125:T125"/>
    <mergeCell ref="U125:Y125"/>
    <mergeCell ref="C124:E124"/>
    <mergeCell ref="F124:G124"/>
    <mergeCell ref="I124:L124"/>
    <mergeCell ref="N124:P124"/>
    <mergeCell ref="Q124:R124"/>
    <mergeCell ref="S124:T124"/>
    <mergeCell ref="U122:Y122"/>
    <mergeCell ref="C123:E123"/>
    <mergeCell ref="F123:G123"/>
    <mergeCell ref="I123:L123"/>
    <mergeCell ref="N123:P123"/>
    <mergeCell ref="Q123:R123"/>
    <mergeCell ref="S123:T123"/>
    <mergeCell ref="U123:Y123"/>
    <mergeCell ref="C122:E122"/>
    <mergeCell ref="F122:G122"/>
    <mergeCell ref="I122:L122"/>
    <mergeCell ref="N122:P122"/>
    <mergeCell ref="Q122:R122"/>
    <mergeCell ref="S122:T122"/>
    <mergeCell ref="U120:Y120"/>
    <mergeCell ref="C121:E121"/>
    <mergeCell ref="F121:G121"/>
    <mergeCell ref="I121:L121"/>
    <mergeCell ref="N121:P121"/>
    <mergeCell ref="Q121:R121"/>
    <mergeCell ref="S121:T121"/>
    <mergeCell ref="U121:Y121"/>
    <mergeCell ref="C120:E120"/>
    <mergeCell ref="F120:G120"/>
    <mergeCell ref="I120:L120"/>
    <mergeCell ref="N120:P120"/>
    <mergeCell ref="Q120:R120"/>
    <mergeCell ref="S120:T120"/>
    <mergeCell ref="U118:Y118"/>
    <mergeCell ref="C119:E119"/>
    <mergeCell ref="F119:G119"/>
    <mergeCell ref="I119:L119"/>
    <mergeCell ref="N119:P119"/>
    <mergeCell ref="Q119:R119"/>
    <mergeCell ref="S119:T119"/>
    <mergeCell ref="U119:Y119"/>
    <mergeCell ref="C118:E118"/>
    <mergeCell ref="F118:G118"/>
    <mergeCell ref="I118:L118"/>
    <mergeCell ref="N118:P118"/>
    <mergeCell ref="Q118:R118"/>
    <mergeCell ref="S118:T118"/>
    <mergeCell ref="U116:Y116"/>
    <mergeCell ref="C117:E117"/>
    <mergeCell ref="F117:G117"/>
    <mergeCell ref="I117:L117"/>
    <mergeCell ref="N117:P117"/>
    <mergeCell ref="Q117:R117"/>
    <mergeCell ref="S117:T117"/>
    <mergeCell ref="U117:Y117"/>
    <mergeCell ref="C116:E116"/>
    <mergeCell ref="F116:G116"/>
    <mergeCell ref="I116:L116"/>
    <mergeCell ref="N116:P116"/>
    <mergeCell ref="Q116:R116"/>
    <mergeCell ref="S116:T116"/>
    <mergeCell ref="U114:Y114"/>
    <mergeCell ref="C115:E115"/>
    <mergeCell ref="F115:G115"/>
    <mergeCell ref="I115:L115"/>
    <mergeCell ref="N115:P115"/>
    <mergeCell ref="Q115:R115"/>
    <mergeCell ref="S115:T115"/>
    <mergeCell ref="U115:Y115"/>
    <mergeCell ref="C114:E114"/>
    <mergeCell ref="F114:G114"/>
    <mergeCell ref="I114:L114"/>
    <mergeCell ref="N114:P114"/>
    <mergeCell ref="Q114:R114"/>
    <mergeCell ref="S114:T114"/>
    <mergeCell ref="U112:Y112"/>
    <mergeCell ref="C113:E113"/>
    <mergeCell ref="F113:G113"/>
    <mergeCell ref="I113:L113"/>
    <mergeCell ref="N113:P113"/>
    <mergeCell ref="Q113:R113"/>
    <mergeCell ref="S113:T113"/>
    <mergeCell ref="U113:Y113"/>
    <mergeCell ref="C112:E112"/>
    <mergeCell ref="F112:G112"/>
    <mergeCell ref="I112:L112"/>
    <mergeCell ref="N112:P112"/>
    <mergeCell ref="Q112:R112"/>
    <mergeCell ref="S112:T112"/>
    <mergeCell ref="U110:Y110"/>
    <mergeCell ref="C111:E111"/>
    <mergeCell ref="F111:G111"/>
    <mergeCell ref="I111:L111"/>
    <mergeCell ref="N111:P111"/>
    <mergeCell ref="Q111:R111"/>
    <mergeCell ref="S111:T111"/>
    <mergeCell ref="U111:Y111"/>
    <mergeCell ref="C110:E110"/>
    <mergeCell ref="F110:G110"/>
    <mergeCell ref="I110:L110"/>
    <mergeCell ref="N110:P110"/>
    <mergeCell ref="Q110:R110"/>
    <mergeCell ref="S110:T110"/>
    <mergeCell ref="U108:Y108"/>
    <mergeCell ref="C109:E109"/>
    <mergeCell ref="F109:G109"/>
    <mergeCell ref="I109:L109"/>
    <mergeCell ref="N109:P109"/>
    <mergeCell ref="Q109:R109"/>
    <mergeCell ref="S109:T109"/>
    <mergeCell ref="U109:Y109"/>
    <mergeCell ref="C108:E108"/>
    <mergeCell ref="F108:G108"/>
    <mergeCell ref="I108:L108"/>
    <mergeCell ref="N108:P108"/>
    <mergeCell ref="Q108:R108"/>
    <mergeCell ref="S108:T108"/>
    <mergeCell ref="U106:Y106"/>
    <mergeCell ref="C107:E107"/>
    <mergeCell ref="F107:G107"/>
    <mergeCell ref="I107:L107"/>
    <mergeCell ref="N107:P107"/>
    <mergeCell ref="Q107:R107"/>
    <mergeCell ref="S107:T107"/>
    <mergeCell ref="U107:Y107"/>
    <mergeCell ref="S96:T96"/>
    <mergeCell ref="V96:W96"/>
    <mergeCell ref="X96:Y96"/>
    <mergeCell ref="C104:Y104"/>
    <mergeCell ref="C106:E106"/>
    <mergeCell ref="F106:G106"/>
    <mergeCell ref="I106:L106"/>
    <mergeCell ref="N106:P106"/>
    <mergeCell ref="Q106:R106"/>
    <mergeCell ref="S106:T106"/>
    <mergeCell ref="C94:D96"/>
    <mergeCell ref="F94:H94"/>
    <mergeCell ref="J94:N94"/>
    <mergeCell ref="S94:T94"/>
    <mergeCell ref="V94:W94"/>
    <mergeCell ref="X94:Y94"/>
    <mergeCell ref="F95:H95"/>
    <mergeCell ref="J95:N95"/>
    <mergeCell ref="F96:H96"/>
    <mergeCell ref="J96:N96"/>
    <mergeCell ref="L87:Q87"/>
    <mergeCell ref="F88:H88"/>
    <mergeCell ref="C90:G90"/>
    <mergeCell ref="H90:N90"/>
    <mergeCell ref="Q90:Y90"/>
    <mergeCell ref="C92:Y92"/>
    <mergeCell ref="C83:Y83"/>
    <mergeCell ref="C85:D88"/>
    <mergeCell ref="F85:H85"/>
    <mergeCell ref="L85:P85"/>
    <mergeCell ref="Q85:Y85"/>
    <mergeCell ref="F86:H86"/>
    <mergeCell ref="L86:P86"/>
    <mergeCell ref="Q86:S86"/>
    <mergeCell ref="T86:V86"/>
    <mergeCell ref="F87:H87"/>
    <mergeCell ref="C76:T76"/>
    <mergeCell ref="U76:Y76"/>
    <mergeCell ref="C78:D79"/>
    <mergeCell ref="H78:R79"/>
    <mergeCell ref="T78:Y79"/>
    <mergeCell ref="C81:Y81"/>
    <mergeCell ref="C71:G72"/>
    <mergeCell ref="I71:J71"/>
    <mergeCell ref="K71:O72"/>
    <mergeCell ref="P71:Y72"/>
    <mergeCell ref="I72:J72"/>
    <mergeCell ref="C74:T74"/>
    <mergeCell ref="U74:Y74"/>
    <mergeCell ref="C69:G69"/>
    <mergeCell ref="H69:J69"/>
    <mergeCell ref="K69:O69"/>
    <mergeCell ref="P69:R69"/>
    <mergeCell ref="S69:T69"/>
    <mergeCell ref="U69:Y69"/>
    <mergeCell ref="C68:G68"/>
    <mergeCell ref="H68:J68"/>
    <mergeCell ref="K68:O68"/>
    <mergeCell ref="P68:R68"/>
    <mergeCell ref="S68:T68"/>
    <mergeCell ref="U68:Y68"/>
    <mergeCell ref="C67:G67"/>
    <mergeCell ref="H67:J67"/>
    <mergeCell ref="K67:O67"/>
    <mergeCell ref="P67:R67"/>
    <mergeCell ref="S67:T67"/>
    <mergeCell ref="U67:Y67"/>
    <mergeCell ref="C66:G66"/>
    <mergeCell ref="H66:J66"/>
    <mergeCell ref="K66:O66"/>
    <mergeCell ref="P66:R66"/>
    <mergeCell ref="S66:T66"/>
    <mergeCell ref="U66:Y66"/>
    <mergeCell ref="C65:G65"/>
    <mergeCell ref="H65:J65"/>
    <mergeCell ref="K65:O65"/>
    <mergeCell ref="P65:R65"/>
    <mergeCell ref="S65:T65"/>
    <mergeCell ref="U65:Y65"/>
    <mergeCell ref="C64:G64"/>
    <mergeCell ref="H64:J64"/>
    <mergeCell ref="K64:O64"/>
    <mergeCell ref="P64:R64"/>
    <mergeCell ref="S64:T64"/>
    <mergeCell ref="U64:Y64"/>
    <mergeCell ref="S63:T63"/>
    <mergeCell ref="U63:Y63"/>
    <mergeCell ref="S61:T61"/>
    <mergeCell ref="U61:Y61"/>
    <mergeCell ref="C62:G62"/>
    <mergeCell ref="H62:J62"/>
    <mergeCell ref="K62:O62"/>
    <mergeCell ref="P62:R62"/>
    <mergeCell ref="S62:T62"/>
    <mergeCell ref="U62:Y62"/>
    <mergeCell ref="C61:G61"/>
    <mergeCell ref="H61:J61"/>
    <mergeCell ref="K61:O61"/>
    <mergeCell ref="P61:R61"/>
    <mergeCell ref="C55:G55"/>
    <mergeCell ref="H55:L55"/>
    <mergeCell ref="P55:R55"/>
    <mergeCell ref="C63:G63"/>
    <mergeCell ref="H63:J63"/>
    <mergeCell ref="K63:O63"/>
    <mergeCell ref="P63:R63"/>
    <mergeCell ref="S55:W55"/>
    <mergeCell ref="C57:Y57"/>
    <mergeCell ref="C59:G60"/>
    <mergeCell ref="H59:J60"/>
    <mergeCell ref="K59:R59"/>
    <mergeCell ref="S59:T60"/>
    <mergeCell ref="U59:Y60"/>
    <mergeCell ref="E53:G53"/>
    <mergeCell ref="I53:L53"/>
    <mergeCell ref="Q53:R53"/>
    <mergeCell ref="S53:T53"/>
    <mergeCell ref="U53:W53"/>
    <mergeCell ref="E54:G54"/>
    <mergeCell ref="I54:L54"/>
    <mergeCell ref="Q54:R54"/>
    <mergeCell ref="S54:T54"/>
    <mergeCell ref="U54:W54"/>
    <mergeCell ref="K60:O60"/>
    <mergeCell ref="P60:R60"/>
    <mergeCell ref="E51:G51"/>
    <mergeCell ref="I51:L51"/>
    <mergeCell ref="Q51:R51"/>
    <mergeCell ref="S51:T51"/>
    <mergeCell ref="U51:W51"/>
    <mergeCell ref="E52:G52"/>
    <mergeCell ref="I52:L52"/>
    <mergeCell ref="Q52:R52"/>
    <mergeCell ref="S52:T52"/>
    <mergeCell ref="U52:W52"/>
    <mergeCell ref="E49:G49"/>
    <mergeCell ref="I49:L49"/>
    <mergeCell ref="Q49:R49"/>
    <mergeCell ref="S49:T49"/>
    <mergeCell ref="U49:W49"/>
    <mergeCell ref="E50:G50"/>
    <mergeCell ref="I50:L50"/>
    <mergeCell ref="Q50:R50"/>
    <mergeCell ref="S50:T50"/>
    <mergeCell ref="U50:W50"/>
    <mergeCell ref="E47:G47"/>
    <mergeCell ref="I47:L47"/>
    <mergeCell ref="Q47:R47"/>
    <mergeCell ref="S47:T47"/>
    <mergeCell ref="U47:W47"/>
    <mergeCell ref="E48:G48"/>
    <mergeCell ref="I48:L48"/>
    <mergeCell ref="Q48:R48"/>
    <mergeCell ref="S48:T48"/>
    <mergeCell ref="U48:W48"/>
    <mergeCell ref="U43:X43"/>
    <mergeCell ref="C45:L45"/>
    <mergeCell ref="P45:X45"/>
    <mergeCell ref="E46:G46"/>
    <mergeCell ref="I46:L46"/>
    <mergeCell ref="P46:W46"/>
    <mergeCell ref="C42:E42"/>
    <mergeCell ref="N42:P42"/>
    <mergeCell ref="Q42:R42"/>
    <mergeCell ref="S42:T42"/>
    <mergeCell ref="U42:X42"/>
    <mergeCell ref="C43:E43"/>
    <mergeCell ref="F43:H43"/>
    <mergeCell ref="N43:P43"/>
    <mergeCell ref="Q43:R43"/>
    <mergeCell ref="S43:T43"/>
    <mergeCell ref="U40:X40"/>
    <mergeCell ref="C41:E41"/>
    <mergeCell ref="F41:G41"/>
    <mergeCell ref="I41:L41"/>
    <mergeCell ref="N41:P41"/>
    <mergeCell ref="Q41:R41"/>
    <mergeCell ref="S41:T41"/>
    <mergeCell ref="U41:X41"/>
    <mergeCell ref="C40:E40"/>
    <mergeCell ref="F40:G40"/>
    <mergeCell ref="I40:L40"/>
    <mergeCell ref="N40:P40"/>
    <mergeCell ref="Q40:R40"/>
    <mergeCell ref="S40:T40"/>
    <mergeCell ref="U38:Y38"/>
    <mergeCell ref="C39:E39"/>
    <mergeCell ref="F39:G39"/>
    <mergeCell ref="I39:L39"/>
    <mergeCell ref="N39:P39"/>
    <mergeCell ref="Q39:R39"/>
    <mergeCell ref="S39:T39"/>
    <mergeCell ref="U39:X39"/>
    <mergeCell ref="C38:E38"/>
    <mergeCell ref="F38:G38"/>
    <mergeCell ref="I38:L38"/>
    <mergeCell ref="N38:P38"/>
    <mergeCell ref="Q38:R38"/>
    <mergeCell ref="S38:T38"/>
    <mergeCell ref="U36:Y36"/>
    <mergeCell ref="C37:E37"/>
    <mergeCell ref="F37:G37"/>
    <mergeCell ref="I37:L37"/>
    <mergeCell ref="N37:P37"/>
    <mergeCell ref="Q37:R37"/>
    <mergeCell ref="S37:T37"/>
    <mergeCell ref="U37:Y37"/>
    <mergeCell ref="C36:E36"/>
    <mergeCell ref="F36:G36"/>
    <mergeCell ref="I36:L36"/>
    <mergeCell ref="N36:P36"/>
    <mergeCell ref="Q36:R36"/>
    <mergeCell ref="S36:T36"/>
    <mergeCell ref="U34:Y34"/>
    <mergeCell ref="C35:E35"/>
    <mergeCell ref="F35:G35"/>
    <mergeCell ref="I35:L35"/>
    <mergeCell ref="N35:P35"/>
    <mergeCell ref="Q35:R35"/>
    <mergeCell ref="S35:T35"/>
    <mergeCell ref="U35:Y35"/>
    <mergeCell ref="C34:E34"/>
    <mergeCell ref="F34:G34"/>
    <mergeCell ref="I34:L34"/>
    <mergeCell ref="N34:P34"/>
    <mergeCell ref="Q34:R34"/>
    <mergeCell ref="S34:T34"/>
    <mergeCell ref="U32:Y32"/>
    <mergeCell ref="C33:E33"/>
    <mergeCell ref="F33:G33"/>
    <mergeCell ref="I33:L33"/>
    <mergeCell ref="N33:P33"/>
    <mergeCell ref="Q33:R33"/>
    <mergeCell ref="S33:T33"/>
    <mergeCell ref="U33:Y33"/>
    <mergeCell ref="C32:E32"/>
    <mergeCell ref="F32:G32"/>
    <mergeCell ref="I32:L32"/>
    <mergeCell ref="N32:P32"/>
    <mergeCell ref="Q32:R32"/>
    <mergeCell ref="S32:T32"/>
    <mergeCell ref="U30:Y30"/>
    <mergeCell ref="C31:E31"/>
    <mergeCell ref="F31:G31"/>
    <mergeCell ref="I31:L31"/>
    <mergeCell ref="N31:P31"/>
    <mergeCell ref="Q31:R31"/>
    <mergeCell ref="S31:T31"/>
    <mergeCell ref="U31:Y31"/>
    <mergeCell ref="C30:E30"/>
    <mergeCell ref="F30:G30"/>
    <mergeCell ref="I30:L30"/>
    <mergeCell ref="N30:P30"/>
    <mergeCell ref="Q30:R30"/>
    <mergeCell ref="S30:T30"/>
    <mergeCell ref="U28:Y28"/>
    <mergeCell ref="C29:E29"/>
    <mergeCell ref="F29:G29"/>
    <mergeCell ref="I29:L29"/>
    <mergeCell ref="N29:P29"/>
    <mergeCell ref="Q29:R29"/>
    <mergeCell ref="S29:T29"/>
    <mergeCell ref="U29:Y29"/>
    <mergeCell ref="C28:E28"/>
    <mergeCell ref="F28:G28"/>
    <mergeCell ref="I28:L28"/>
    <mergeCell ref="N28:P28"/>
    <mergeCell ref="Q28:R28"/>
    <mergeCell ref="S28:T28"/>
    <mergeCell ref="U26:Y26"/>
    <mergeCell ref="C27:E27"/>
    <mergeCell ref="F27:G27"/>
    <mergeCell ref="I27:L27"/>
    <mergeCell ref="N27:P27"/>
    <mergeCell ref="Q27:R27"/>
    <mergeCell ref="S27:T27"/>
    <mergeCell ref="U27:Y27"/>
    <mergeCell ref="C26:E26"/>
    <mergeCell ref="F26:G26"/>
    <mergeCell ref="I26:L26"/>
    <mergeCell ref="N26:P26"/>
    <mergeCell ref="Q26:R26"/>
    <mergeCell ref="S26:T26"/>
    <mergeCell ref="U24:Y24"/>
    <mergeCell ref="C25:E25"/>
    <mergeCell ref="F25:G25"/>
    <mergeCell ref="I25:L25"/>
    <mergeCell ref="N25:P25"/>
    <mergeCell ref="Q25:R25"/>
    <mergeCell ref="S25:T25"/>
    <mergeCell ref="U25:Y25"/>
    <mergeCell ref="C24:E24"/>
    <mergeCell ref="F24:G24"/>
    <mergeCell ref="I24:L24"/>
    <mergeCell ref="N24:P24"/>
    <mergeCell ref="Q24:R24"/>
    <mergeCell ref="S24:T24"/>
    <mergeCell ref="U22:Y22"/>
    <mergeCell ref="C23:E23"/>
    <mergeCell ref="F23:G23"/>
    <mergeCell ref="I23:L23"/>
    <mergeCell ref="N23:P23"/>
    <mergeCell ref="Q23:R23"/>
    <mergeCell ref="S23:T23"/>
    <mergeCell ref="U23:Y23"/>
    <mergeCell ref="C22:E22"/>
    <mergeCell ref="F22:G22"/>
    <mergeCell ref="I22:L22"/>
    <mergeCell ref="N22:P22"/>
    <mergeCell ref="Q22:R22"/>
    <mergeCell ref="S22:T22"/>
    <mergeCell ref="U20:Y20"/>
    <mergeCell ref="C21:E21"/>
    <mergeCell ref="F21:G21"/>
    <mergeCell ref="I21:L21"/>
    <mergeCell ref="N21:P21"/>
    <mergeCell ref="Q21:R21"/>
    <mergeCell ref="S21:T21"/>
    <mergeCell ref="U21:Y21"/>
    <mergeCell ref="C20:E20"/>
    <mergeCell ref="F20:G20"/>
    <mergeCell ref="I20:L20"/>
    <mergeCell ref="N20:P20"/>
    <mergeCell ref="Q20:R20"/>
    <mergeCell ref="S20:T20"/>
    <mergeCell ref="U18:Y18"/>
    <mergeCell ref="C19:E19"/>
    <mergeCell ref="F19:G19"/>
    <mergeCell ref="I19:L19"/>
    <mergeCell ref="N19:P19"/>
    <mergeCell ref="Q19:R19"/>
    <mergeCell ref="S19:T19"/>
    <mergeCell ref="U19:Y19"/>
    <mergeCell ref="C18:E18"/>
    <mergeCell ref="F18:G18"/>
    <mergeCell ref="I18:L18"/>
    <mergeCell ref="N18:P18"/>
    <mergeCell ref="Q18:R18"/>
    <mergeCell ref="S18:T18"/>
    <mergeCell ref="U16:Y16"/>
    <mergeCell ref="C17:E17"/>
    <mergeCell ref="F17:G17"/>
    <mergeCell ref="I17:L17"/>
    <mergeCell ref="N17:P17"/>
    <mergeCell ref="Q17:R17"/>
    <mergeCell ref="S17:T17"/>
    <mergeCell ref="U17:Y17"/>
    <mergeCell ref="C16:E16"/>
    <mergeCell ref="F16:G16"/>
    <mergeCell ref="I16:L16"/>
    <mergeCell ref="N16:P16"/>
    <mergeCell ref="Q16:R16"/>
    <mergeCell ref="S16:T16"/>
    <mergeCell ref="U14:Y14"/>
    <mergeCell ref="C15:E15"/>
    <mergeCell ref="F15:G15"/>
    <mergeCell ref="I15:L15"/>
    <mergeCell ref="N15:P15"/>
    <mergeCell ref="Q15:R15"/>
    <mergeCell ref="S15:T15"/>
    <mergeCell ref="U15:Y15"/>
    <mergeCell ref="C14:E14"/>
    <mergeCell ref="F14:G14"/>
    <mergeCell ref="I14:L14"/>
    <mergeCell ref="N14:P14"/>
    <mergeCell ref="Q14:R14"/>
    <mergeCell ref="S14:T14"/>
    <mergeCell ref="U12:Y12"/>
    <mergeCell ref="C13:E13"/>
    <mergeCell ref="F13:G13"/>
    <mergeCell ref="I13:L13"/>
    <mergeCell ref="N13:P13"/>
    <mergeCell ref="Q13:R13"/>
    <mergeCell ref="S13:T13"/>
    <mergeCell ref="U13:Y13"/>
    <mergeCell ref="C12:E12"/>
    <mergeCell ref="F12:G12"/>
    <mergeCell ref="I12:L12"/>
    <mergeCell ref="N12:P12"/>
    <mergeCell ref="Q12:R12"/>
    <mergeCell ref="S12:T12"/>
    <mergeCell ref="U10:Y10"/>
    <mergeCell ref="C11:E11"/>
    <mergeCell ref="F11:G11"/>
    <mergeCell ref="I11:L11"/>
    <mergeCell ref="N11:P11"/>
    <mergeCell ref="Q11:R11"/>
    <mergeCell ref="S11:T11"/>
    <mergeCell ref="U11:Y11"/>
    <mergeCell ref="C10:E10"/>
    <mergeCell ref="F10:G10"/>
    <mergeCell ref="I10:L10"/>
    <mergeCell ref="N10:P10"/>
    <mergeCell ref="Q10:R10"/>
    <mergeCell ref="S10:T10"/>
    <mergeCell ref="U8:Y8"/>
    <mergeCell ref="C9:E9"/>
    <mergeCell ref="F9:G9"/>
    <mergeCell ref="I9:L9"/>
    <mergeCell ref="N9:P9"/>
    <mergeCell ref="Q9:R9"/>
    <mergeCell ref="S9:T9"/>
    <mergeCell ref="U9:Y9"/>
    <mergeCell ref="C8:E8"/>
    <mergeCell ref="F8:G8"/>
    <mergeCell ref="I8:L8"/>
    <mergeCell ref="N8:P8"/>
    <mergeCell ref="Q8:R8"/>
    <mergeCell ref="S8:T8"/>
    <mergeCell ref="C7:E7"/>
    <mergeCell ref="F7:G7"/>
    <mergeCell ref="I7:L7"/>
    <mergeCell ref="N7:P7"/>
    <mergeCell ref="Q7:R7"/>
    <mergeCell ref="S7:T7"/>
    <mergeCell ref="U7:Y7"/>
    <mergeCell ref="C6:E6"/>
    <mergeCell ref="F6:G6"/>
    <mergeCell ref="I6:L6"/>
    <mergeCell ref="N6:P6"/>
    <mergeCell ref="Q6:R6"/>
    <mergeCell ref="S6:T6"/>
    <mergeCell ref="C3:Y3"/>
    <mergeCell ref="C5:E5"/>
    <mergeCell ref="F5:G5"/>
    <mergeCell ref="I5:L5"/>
    <mergeCell ref="N5:P5"/>
    <mergeCell ref="Q5:R5"/>
    <mergeCell ref="S5:T5"/>
    <mergeCell ref="U5:Y5"/>
    <mergeCell ref="U6:Y6"/>
  </mergeCells>
  <dataValidations count="12">
    <dataValidation allowBlank="1" showInputMessage="1" showErrorMessage="1" prompt="Informar identificador conforme seleção do tipo !" sqref="I94:I97 I195:I198" xr:uid="{2F6C27B7-BA1F-4A7C-89E2-DED89746315F}"/>
    <dataValidation allowBlank="1" showInputMessage="1" showErrorMessage="1" prompt="Descrever partida silmultânea dos motores!" sqref="P71 P172" xr:uid="{CAC60293-A8D9-437D-A1D4-6B63E9E47AA0}"/>
    <dataValidation allowBlank="1" showInputMessage="1" showErrorMessage="1" prompt="Informar quantidade de equipamentos!" sqref="H47:I54 T48:U54 H148:I155 T149:U155" xr:uid="{867F7F2D-9A36-4027-AD06-92B6A26A8BF6}"/>
    <dataValidation allowBlank="1" showInputMessage="1" showErrorMessage="1" prompt="Informar potência em W do equipamento!" sqref="F47:G54 F148:G155" xr:uid="{C898D6DA-9938-4519-9CA8-92E30B550F79}"/>
    <dataValidation allowBlank="1" showInputMessage="1" showErrorMessage="1" prompt="Informar nome do equipamento, caso não esteja listado na tabela!" sqref="C47:C54 C148:C155" xr:uid="{6CA9D8B6-4E3E-454B-8724-04A66FF36CCB}"/>
    <dataValidation operator="greaterThanOrEqual" allowBlank="1" showErrorMessage="1" prompt="Quantidade - Número de objetos na instalação" sqref="C55 P55 C75:Y75 L47:L54 M46:O55 Y45:Y56 X46:X56 C156 P156 C176:Y176 L148:L155 M147:O156 Y146:Y157 X147:X157" xr:uid="{23BDE5D9-91CA-412A-9BBC-415E6C691597}"/>
    <dataValidation allowBlank="1" showErrorMessage="1" sqref="V48:W54 J47:K54 V149:W155 J148:K155 J98:K98 N98:Y98 J199:K199 N199:Y199" xr:uid="{EF5A9BB4-53C2-4073-ACBF-8FF6625905F5}"/>
    <dataValidation allowBlank="1" showInputMessage="1" showErrorMessage="1" prompt="Favor escolher entre &quot;Sim&quot; ou &quot;Não&quot;" sqref="P58:Q58 H71:H73 P159:Q159 H172:H174" xr:uid="{E203A543-67A6-4B87-9AA2-61B2AF1C9FE8}"/>
    <dataValidation operator="greaterThanOrEqual" allowBlank="1" showInputMessage="1" showErrorMessage="1" prompt="Quantidade - Número de objetos na instalação" sqref="H5:I14 F14:G14 V22:Y24 N39:P40 V26:Y30 J26:K26 C29 H46:I46 H78 C80 S5 N6:P8 J6:K14 C6:C14 Q22:Q24 Q7:R14 V9:W14 T28:U30 C22:M24 C31:M34 X16:Y21 J17:K21 L26:M27 M5:M13 C30:N30 Q26:Q30 C26:I27 L16:M21 R22:S30 T22:U26 U5 X8:Y14 G7:G12 V16:W16 D28:M29 C36 C38:C40 D7:E14 L6:L13 Q16:U21 C16:I21 V18:W21 Q31:Y34 F6:F12 S6:U14 Q36:Y44 D44:L44 D36:M40 N20:N24 O30:P34 N32:N34 O23:P24 O20:P21 N35:P35 N10:P15 N25:P25 C41:F43 I41:P43 G41:H42 C44:C46 U47 P44:P47 E46 C56:W56 S47 M44:O45 C77:D77 E77:G78 H77:R77 S77:T78 U77:Y77 I123:M125 F115:H115 V123:Y125 N140:P141 V127:Y131 J127:K127 C130 H147:I147 H179 C181 S106 N107:P109 J107:K115 C107:C115 Q123:Q125 Q108:R115 V110:W115 R123:R131 I132:M135 H131:N131 X117:Y122 J118:K122 L127:M128 M106:M114 I127:I128 Q127:Q131 I129:M130 L117:M122 U117:U127 X109:Y115 G108:G113 V117:W117 I117:I122 C137 C139:C141 D108:E115 L107:L114 U132:Y135 I137:M141 V119:W122 F107:F113 U129:U131 H132:H143 D145:L145 N121:N125 O131:P135 N133:N135 O124:P125 O121:P122 N136:P136 N111:P116 N126:P126 C142:F144 I142:P144 U178:Y178 C145:C147 U148 P145:P148 E147 C157:W157 S148 M145:O146 C178:D178 E178:G179 H178:R178 S178:T179 G142:G143 D137:G141 D129:G130 C127:G128 C131:G135 C117:G125 I106:I115 H106:H114 H116:H130 Q137:R145 U137:Y145 U106:U115 Q132:R135 Q117:R122 S107:T145" xr:uid="{EE91443E-D3F5-40B0-A45B-888076383F7C}"/>
    <dataValidation allowBlank="1" showInputMessage="1" showErrorMessage="1" prompt="Informar potência em BTU do ar condicionado!" sqref="P48:P54 P149:P155" xr:uid="{F0B5CC75-CDEA-4B28-A19B-8991AE9DCFF2}"/>
    <dataValidation allowBlank="1" showInputMessage="1" showErrorMessage="1" prompt="Informar ramo de atividade quando selecionado atividade principal rural!" sqref="P91:Y91 P192:Y192" xr:uid="{B755AB53-048E-4559-A2E7-6FFF4CE760C5}"/>
    <dataValidation allowBlank="1" showInputMessage="1" showErrorMessage="1" prompt="Informar qual será o tipo de identificação à ser preenchido!" sqref="F94:H97 F195:H198" xr:uid="{1E5C109E-B68B-4C97-9708-8B2AB92CD0D2}"/>
  </dataValidations>
  <pageMargins left="0.511811024" right="0.511811024" top="0.78740157499999996" bottom="0.78740157499999996" header="0.31496062000000002" footer="0.31496062000000002"/>
  <pageSetup paperSize="9" scale="40" orientation="portrait" r:id="rId1"/>
  <headerFooter>
    <oddFooter>&amp;R_x000D_&amp;1#&amp;"Calibri"&amp;10&amp;K000000 Classificação: Direcionado</oddFooter>
  </headerFooter>
  <rowBreaks count="1" manualBreakCount="1">
    <brk id="99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Informar quantidade de fases do equipamento!" xr:uid="{C86EF33A-F2BE-4EA2-B38F-89328EF79E94}">
          <x14:formula1>
            <xm:f>'SIMULADOR DE CARGA'!$CB$3:$CB$4</xm:f>
          </x14:formula1>
          <xm:sqref>Q48:S54 Q149:S155</xm:sqref>
        </x14:dataValidation>
        <x14:dataValidation type="list" allowBlank="1" showInputMessage="1" showErrorMessage="1" prompt="Informar quantidade de fases do equipamento!" xr:uid="{8D2194C9-47AA-4141-9E20-030F7E229941}">
          <x14:formula1>
            <xm:f>'SIMULADOR DE CARGA'!$CF$3:$CF$5</xm:f>
          </x14:formula1>
          <xm:sqref>D47:E54 D148:E155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E0C3CEF8-F03C-43C2-BDD8-2DFE74FDBA66}">
          <x14:formula1>
            <xm:f>'SIMULADOR DE CARGA'!$CX$3:$CX$10</xm:f>
          </x14:formula1>
          <xm:sqref>J91:M91 J192:M192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05675-375F-49E5-9AF3-028978C69A40}">
  <sheetPr codeName="Planilha2"/>
  <dimension ref="A1:CA302"/>
  <sheetViews>
    <sheetView topLeftCell="BI1" zoomScale="85" zoomScaleNormal="85" workbookViewId="0">
      <selection activeCell="BR1" sqref="BR1:BW12"/>
    </sheetView>
  </sheetViews>
  <sheetFormatPr defaultColWidth="13.140625" defaultRowHeight="15"/>
  <cols>
    <col min="40" max="40" width="36.28515625" customWidth="1"/>
    <col min="41" max="41" width="50.7109375" customWidth="1"/>
    <col min="48" max="48" width="16.5703125" customWidth="1"/>
    <col min="57" max="57" width="26.140625" customWidth="1"/>
    <col min="66" max="66" width="28.7109375" customWidth="1"/>
    <col min="67" max="67" width="27" customWidth="1"/>
    <col min="68" max="68" width="25.42578125" customWidth="1"/>
    <col min="73" max="73" width="26" customWidth="1"/>
    <col min="74" max="74" width="26.28515625" customWidth="1"/>
    <col min="75" max="75" width="26.85546875" customWidth="1"/>
    <col min="77" max="77" width="32.140625" customWidth="1"/>
    <col min="78" max="78" width="25.85546875" customWidth="1"/>
    <col min="79" max="79" width="23.28515625" customWidth="1"/>
  </cols>
  <sheetData>
    <row r="1" spans="1:79" s="4" customFormat="1" ht="60" customHeight="1">
      <c r="A1" s="1654" t="s">
        <v>228</v>
      </c>
      <c r="B1" s="1654"/>
      <c r="E1" s="1654" t="s">
        <v>229</v>
      </c>
      <c r="F1" s="1654"/>
      <c r="I1" s="1665" t="s">
        <v>230</v>
      </c>
      <c r="J1" s="1665"/>
      <c r="K1" s="1665"/>
      <c r="L1" s="1665"/>
      <c r="M1" s="1665"/>
      <c r="N1" s="1665"/>
      <c r="Q1" s="1665" t="s">
        <v>231</v>
      </c>
      <c r="R1" s="1665"/>
      <c r="S1" s="1665"/>
      <c r="T1" s="1665"/>
      <c r="U1" s="1665"/>
      <c r="V1" s="1665"/>
      <c r="Y1" s="1654" t="s">
        <v>232</v>
      </c>
      <c r="Z1" s="1654"/>
      <c r="AA1" s="1654"/>
      <c r="AE1" s="1657" t="s">
        <v>233</v>
      </c>
      <c r="AF1" s="1657"/>
      <c r="AJ1" s="1662" t="s">
        <v>234</v>
      </c>
      <c r="AK1" s="1662"/>
      <c r="AN1" s="1662" t="s">
        <v>235</v>
      </c>
      <c r="AO1" s="1662"/>
      <c r="AS1" s="1654" t="s">
        <v>236</v>
      </c>
      <c r="AT1" s="1654"/>
      <c r="AU1" s="1654"/>
      <c r="AV1" s="1654"/>
      <c r="AY1" s="1654" t="s">
        <v>237</v>
      </c>
      <c r="AZ1" s="1654"/>
      <c r="BA1" s="1654"/>
      <c r="BB1" s="1654"/>
      <c r="BE1" s="266" t="s">
        <v>661</v>
      </c>
      <c r="BF1" s="266"/>
      <c r="BG1" s="266"/>
      <c r="BH1" s="266"/>
      <c r="BI1" s="262"/>
      <c r="BK1" s="1664" t="s">
        <v>2452</v>
      </c>
      <c r="BL1" s="1664"/>
      <c r="BM1" s="1664"/>
      <c r="BN1" s="1664"/>
      <c r="BO1" s="1664"/>
      <c r="BP1" s="1664"/>
      <c r="BR1" s="1652" t="s">
        <v>2370</v>
      </c>
      <c r="BS1" s="1652"/>
      <c r="BT1" s="1652"/>
      <c r="BU1" s="1652"/>
      <c r="BV1" s="1652"/>
      <c r="BW1" s="1652"/>
      <c r="BY1" s="4" t="s">
        <v>734</v>
      </c>
      <c r="BZ1" s="4" t="s">
        <v>749</v>
      </c>
      <c r="CA1" s="4" t="s">
        <v>750</v>
      </c>
    </row>
    <row r="2" spans="1:79" s="4" customFormat="1" ht="39" customHeight="1">
      <c r="A2" s="187" t="s">
        <v>238</v>
      </c>
      <c r="B2" s="188" t="s">
        <v>239</v>
      </c>
      <c r="E2" s="188" t="s">
        <v>240</v>
      </c>
      <c r="F2" s="188" t="s">
        <v>239</v>
      </c>
      <c r="I2" s="1666" t="s">
        <v>241</v>
      </c>
      <c r="J2" s="1666"/>
      <c r="K2" s="1653" t="s">
        <v>242</v>
      </c>
      <c r="L2" s="1653"/>
      <c r="M2" s="1653"/>
      <c r="N2" s="1653"/>
      <c r="Q2" s="1653" t="s">
        <v>241</v>
      </c>
      <c r="R2" s="1653"/>
      <c r="S2" s="1653" t="s">
        <v>242</v>
      </c>
      <c r="T2" s="1653"/>
      <c r="U2" s="1653"/>
      <c r="V2" s="1653"/>
      <c r="Y2" s="6" t="s">
        <v>243</v>
      </c>
      <c r="Z2" s="6" t="s">
        <v>244</v>
      </c>
      <c r="AA2" s="6" t="s">
        <v>245</v>
      </c>
      <c r="AE2" s="7" t="s">
        <v>246</v>
      </c>
      <c r="AF2" s="8" t="s">
        <v>247</v>
      </c>
      <c r="AJ2" s="1658" t="s">
        <v>248</v>
      </c>
      <c r="AK2" s="1658" t="s">
        <v>249</v>
      </c>
      <c r="AN2" s="1660" t="s">
        <v>250</v>
      </c>
      <c r="AO2" s="1660"/>
      <c r="AS2" s="1661" t="s">
        <v>251</v>
      </c>
      <c r="AT2" s="1661"/>
      <c r="AU2" s="1661"/>
      <c r="AV2" s="1661"/>
      <c r="AY2" s="1655" t="s">
        <v>252</v>
      </c>
      <c r="AZ2" s="1656"/>
      <c r="BA2" s="1655" t="s">
        <v>253</v>
      </c>
      <c r="BB2" s="1656"/>
      <c r="BE2" s="263" t="s">
        <v>662</v>
      </c>
      <c r="BF2" s="263" t="s">
        <v>663</v>
      </c>
      <c r="BG2" s="264" t="s">
        <v>664</v>
      </c>
      <c r="BH2" s="265"/>
      <c r="BI2"/>
      <c r="BK2" s="489" t="s">
        <v>663</v>
      </c>
      <c r="BL2" s="247" t="s">
        <v>665</v>
      </c>
      <c r="BM2" s="247" t="s">
        <v>666</v>
      </c>
      <c r="BN2" s="271" t="s">
        <v>671</v>
      </c>
      <c r="BO2" s="271" t="s">
        <v>675</v>
      </c>
      <c r="BP2" s="271" t="s">
        <v>708</v>
      </c>
      <c r="BR2" s="269" t="s">
        <v>663</v>
      </c>
      <c r="BS2" s="247" t="s">
        <v>665</v>
      </c>
      <c r="BT2" s="247" t="s">
        <v>666</v>
      </c>
      <c r="BU2" s="271" t="s">
        <v>671</v>
      </c>
      <c r="BV2" s="271" t="s">
        <v>707</v>
      </c>
      <c r="BW2" s="271" t="s">
        <v>708</v>
      </c>
      <c r="BY2" s="249" t="s">
        <v>735</v>
      </c>
      <c r="BZ2" s="249" t="s">
        <v>735</v>
      </c>
      <c r="CA2" s="249" t="s">
        <v>695</v>
      </c>
    </row>
    <row r="3" spans="1:79" ht="17.25" customHeight="1">
      <c r="A3" s="10">
        <v>1</v>
      </c>
      <c r="B3" s="10">
        <v>1</v>
      </c>
      <c r="E3" s="10">
        <v>1</v>
      </c>
      <c r="F3" s="10">
        <v>1</v>
      </c>
      <c r="I3" s="5" t="s">
        <v>254</v>
      </c>
      <c r="J3" s="5" t="s">
        <v>255</v>
      </c>
      <c r="K3" s="189" t="s">
        <v>256</v>
      </c>
      <c r="L3" s="190" t="s">
        <v>257</v>
      </c>
      <c r="M3" s="189" t="s">
        <v>258</v>
      </c>
      <c r="N3" s="189" t="s">
        <v>259</v>
      </c>
      <c r="Q3" s="11" t="s">
        <v>254</v>
      </c>
      <c r="R3" s="11" t="s">
        <v>260</v>
      </c>
      <c r="S3" s="12" t="s">
        <v>256</v>
      </c>
      <c r="T3" s="11" t="s">
        <v>261</v>
      </c>
      <c r="U3" s="11" t="s">
        <v>258</v>
      </c>
      <c r="V3" s="11" t="s">
        <v>259</v>
      </c>
      <c r="Y3" s="10">
        <v>1</v>
      </c>
      <c r="Z3" s="10">
        <v>0.8</v>
      </c>
      <c r="AA3" s="10">
        <v>1</v>
      </c>
      <c r="AE3" s="13">
        <v>1</v>
      </c>
      <c r="AF3" s="13">
        <v>3.88</v>
      </c>
      <c r="AJ3" s="1659"/>
      <c r="AK3" s="1659"/>
      <c r="AN3" s="14" t="s">
        <v>262</v>
      </c>
      <c r="AO3" s="15" t="s">
        <v>263</v>
      </c>
      <c r="AS3" s="9" t="s">
        <v>264</v>
      </c>
      <c r="AT3" s="9" t="s">
        <v>265</v>
      </c>
      <c r="AU3" s="9" t="s">
        <v>266</v>
      </c>
      <c r="AV3" s="9" t="s">
        <v>267</v>
      </c>
      <c r="AY3" s="150">
        <v>0.1</v>
      </c>
      <c r="AZ3" s="150">
        <v>1</v>
      </c>
      <c r="BA3" s="150">
        <v>0.86</v>
      </c>
      <c r="BB3" s="150"/>
      <c r="BE3" s="249" t="s">
        <v>672</v>
      </c>
      <c r="BF3" s="10">
        <v>1</v>
      </c>
      <c r="BG3" s="250">
        <v>5</v>
      </c>
      <c r="BH3" s="10"/>
      <c r="BK3" s="532">
        <v>1</v>
      </c>
      <c r="BL3" s="533">
        <v>0.1</v>
      </c>
      <c r="BM3" s="533">
        <v>5</v>
      </c>
      <c r="BN3" s="278" t="s">
        <v>737</v>
      </c>
      <c r="BO3" s="278" t="s">
        <v>740</v>
      </c>
      <c r="BP3" s="278" t="s">
        <v>712</v>
      </c>
      <c r="BR3" s="532">
        <v>1</v>
      </c>
      <c r="BS3" s="533">
        <v>0.1</v>
      </c>
      <c r="BT3" s="533">
        <v>4.8</v>
      </c>
      <c r="BU3" s="277" t="s">
        <v>697</v>
      </c>
      <c r="BV3" s="277" t="s">
        <v>669</v>
      </c>
      <c r="BW3" s="531" t="s">
        <v>712</v>
      </c>
      <c r="BY3" s="249" t="s">
        <v>736</v>
      </c>
      <c r="BZ3" s="249" t="s">
        <v>736</v>
      </c>
      <c r="CA3" s="249" t="s">
        <v>696</v>
      </c>
    </row>
    <row r="4" spans="1:79" ht="18" customHeight="1" thickBot="1">
      <c r="A4" s="10">
        <v>2</v>
      </c>
      <c r="B4" s="10">
        <v>0.92</v>
      </c>
      <c r="E4" s="10">
        <v>2</v>
      </c>
      <c r="F4" s="10">
        <v>1</v>
      </c>
      <c r="I4" s="16" t="s">
        <v>182</v>
      </c>
      <c r="J4" s="17">
        <v>0.39</v>
      </c>
      <c r="K4" s="17">
        <v>0.62</v>
      </c>
      <c r="L4" s="18">
        <v>0.5</v>
      </c>
      <c r="M4" s="17">
        <v>0.43</v>
      </c>
      <c r="N4" s="17">
        <v>0.37</v>
      </c>
      <c r="Q4" s="19" t="s">
        <v>268</v>
      </c>
      <c r="R4" s="20">
        <v>0.25</v>
      </c>
      <c r="S4" s="20">
        <v>0.37</v>
      </c>
      <c r="T4" s="21">
        <v>0.3</v>
      </c>
      <c r="U4" s="20">
        <v>0.26</v>
      </c>
      <c r="V4" s="20">
        <v>0.22</v>
      </c>
      <c r="Y4" s="10">
        <v>2</v>
      </c>
      <c r="Z4" s="10">
        <v>0.75</v>
      </c>
      <c r="AA4" s="10">
        <v>1</v>
      </c>
      <c r="AE4" s="13">
        <v>2</v>
      </c>
      <c r="AF4" s="13">
        <v>3.88</v>
      </c>
      <c r="AJ4" s="22" t="s">
        <v>269</v>
      </c>
      <c r="AK4" s="23">
        <v>0.39</v>
      </c>
      <c r="AN4" s="14" t="s">
        <v>270</v>
      </c>
      <c r="AO4" s="83" t="s">
        <v>271</v>
      </c>
      <c r="AS4" s="15">
        <v>8500</v>
      </c>
      <c r="AT4" s="15">
        <v>2125</v>
      </c>
      <c r="AU4" s="15">
        <v>1300</v>
      </c>
      <c r="AV4" s="15">
        <v>1550</v>
      </c>
      <c r="AY4" s="15">
        <v>1.1000000000000001</v>
      </c>
      <c r="AZ4" s="15">
        <v>2</v>
      </c>
      <c r="BA4" s="15">
        <v>0.81</v>
      </c>
      <c r="BB4" s="15"/>
      <c r="BE4" s="249" t="s">
        <v>673</v>
      </c>
      <c r="BF4" s="10">
        <v>2</v>
      </c>
      <c r="BG4" s="250">
        <v>6.5</v>
      </c>
      <c r="BH4" s="251"/>
      <c r="BK4" s="532">
        <v>2</v>
      </c>
      <c r="BL4" s="533">
        <v>5.0999999999999996</v>
      </c>
      <c r="BM4" s="533">
        <v>6.3</v>
      </c>
      <c r="BN4" s="278" t="s">
        <v>737</v>
      </c>
      <c r="BO4" s="278" t="s">
        <v>740</v>
      </c>
      <c r="BP4" s="278" t="s">
        <v>712</v>
      </c>
      <c r="BR4" s="532">
        <v>2</v>
      </c>
      <c r="BS4" s="533">
        <v>4.9000000000000004</v>
      </c>
      <c r="BT4" s="533">
        <v>6</v>
      </c>
      <c r="BU4" s="277" t="s">
        <v>697</v>
      </c>
      <c r="BV4" s="277" t="s">
        <v>669</v>
      </c>
      <c r="BW4" s="531" t="s">
        <v>712</v>
      </c>
      <c r="BY4" s="249" t="s">
        <v>737</v>
      </c>
      <c r="BZ4" s="249" t="s">
        <v>737</v>
      </c>
      <c r="CA4" s="249" t="s">
        <v>697</v>
      </c>
    </row>
    <row r="5" spans="1:79" ht="15.75" thickBot="1">
      <c r="A5" s="10">
        <v>3</v>
      </c>
      <c r="B5" s="10">
        <v>0.84</v>
      </c>
      <c r="E5" s="10">
        <v>3</v>
      </c>
      <c r="F5" s="10">
        <v>1</v>
      </c>
      <c r="I5" s="24" t="s">
        <v>272</v>
      </c>
      <c r="J5" s="20">
        <v>0.52</v>
      </c>
      <c r="K5" s="20">
        <v>0.73</v>
      </c>
      <c r="L5" s="20">
        <v>0.57999999999999996</v>
      </c>
      <c r="M5" s="20">
        <v>0.51</v>
      </c>
      <c r="N5" s="20">
        <v>0.44</v>
      </c>
      <c r="Q5" s="19" t="s">
        <v>182</v>
      </c>
      <c r="R5" s="20">
        <v>0.33</v>
      </c>
      <c r="S5" s="20">
        <v>0.48</v>
      </c>
      <c r="T5" s="20">
        <v>0.38</v>
      </c>
      <c r="U5" s="20">
        <v>0.34</v>
      </c>
      <c r="V5" s="20">
        <v>0.28999999999999998</v>
      </c>
      <c r="Y5" s="10">
        <v>3</v>
      </c>
      <c r="Z5" s="10">
        <v>0.7</v>
      </c>
      <c r="AA5" s="10">
        <v>0.8</v>
      </c>
      <c r="AE5" s="13">
        <v>3</v>
      </c>
      <c r="AF5" s="13">
        <v>3.88</v>
      </c>
      <c r="AJ5" s="22" t="s">
        <v>273</v>
      </c>
      <c r="AK5" s="23">
        <v>0.51</v>
      </c>
      <c r="AN5" s="14" t="s">
        <v>274</v>
      </c>
      <c r="AO5" s="15">
        <v>1</v>
      </c>
      <c r="AS5" s="15">
        <v>10000</v>
      </c>
      <c r="AT5" s="15">
        <v>2500</v>
      </c>
      <c r="AU5" s="15">
        <v>1400</v>
      </c>
      <c r="AV5" s="15">
        <v>1650</v>
      </c>
      <c r="AY5" s="15">
        <v>2.1</v>
      </c>
      <c r="AZ5" s="15">
        <v>3</v>
      </c>
      <c r="BA5" s="15">
        <v>0.76</v>
      </c>
      <c r="BB5" s="15"/>
      <c r="BE5" s="249" t="s">
        <v>674</v>
      </c>
      <c r="BF5" s="10">
        <v>3</v>
      </c>
      <c r="BG5" s="250">
        <v>10</v>
      </c>
      <c r="BH5" s="251"/>
      <c r="BK5" s="532">
        <v>3</v>
      </c>
      <c r="BL5" s="533">
        <v>6.4</v>
      </c>
      <c r="BM5" s="533">
        <v>8</v>
      </c>
      <c r="BN5" s="278" t="s">
        <v>737</v>
      </c>
      <c r="BO5" s="278" t="s">
        <v>740</v>
      </c>
      <c r="BP5" s="278" t="s">
        <v>712</v>
      </c>
      <c r="BR5" s="532">
        <v>3</v>
      </c>
      <c r="BS5" s="533">
        <v>6.1</v>
      </c>
      <c r="BT5" s="533">
        <v>7.6</v>
      </c>
      <c r="BU5" s="277" t="s">
        <v>697</v>
      </c>
      <c r="BV5" s="277" t="s">
        <v>669</v>
      </c>
      <c r="BW5" s="531" t="s">
        <v>712</v>
      </c>
      <c r="BY5" s="249" t="s">
        <v>738</v>
      </c>
      <c r="BZ5" s="249" t="s">
        <v>738</v>
      </c>
      <c r="CA5" s="249" t="s">
        <v>746</v>
      </c>
    </row>
    <row r="6" spans="1:79" ht="15.75" thickBot="1">
      <c r="A6" s="10">
        <v>4</v>
      </c>
      <c r="B6" s="10">
        <v>0.76</v>
      </c>
      <c r="E6" s="10">
        <v>4</v>
      </c>
      <c r="F6" s="10">
        <v>1</v>
      </c>
      <c r="I6" s="24" t="s">
        <v>187</v>
      </c>
      <c r="J6" s="20">
        <v>0.66</v>
      </c>
      <c r="K6" s="20">
        <v>0.92</v>
      </c>
      <c r="L6" s="20">
        <v>0.74</v>
      </c>
      <c r="M6" s="20">
        <v>0.64</v>
      </c>
      <c r="N6" s="20">
        <v>0.55000000000000004</v>
      </c>
      <c r="Q6" s="19" t="s">
        <v>272</v>
      </c>
      <c r="R6" s="20">
        <v>0.41</v>
      </c>
      <c r="S6" s="25">
        <v>0.56000000000000005</v>
      </c>
      <c r="T6" s="20">
        <v>0.45</v>
      </c>
      <c r="U6" s="20">
        <v>0.39</v>
      </c>
      <c r="V6" s="20">
        <v>0.34</v>
      </c>
      <c r="Y6" s="10">
        <v>4</v>
      </c>
      <c r="Z6" s="10">
        <v>0.66</v>
      </c>
      <c r="AA6" s="10">
        <v>0.65</v>
      </c>
      <c r="AE6" s="13">
        <v>4</v>
      </c>
      <c r="AF6" s="13">
        <v>3.88</v>
      </c>
      <c r="AJ6" s="22" t="s">
        <v>275</v>
      </c>
      <c r="AK6" s="23">
        <v>0.62</v>
      </c>
      <c r="AN6" s="14" t="s">
        <v>276</v>
      </c>
      <c r="AO6" s="15">
        <v>1</v>
      </c>
      <c r="AS6" s="15">
        <v>12000</v>
      </c>
      <c r="AT6" s="15">
        <v>3000</v>
      </c>
      <c r="AU6" s="15">
        <v>1600</v>
      </c>
      <c r="AV6" s="15">
        <v>1900</v>
      </c>
      <c r="AY6" s="15">
        <v>3.1</v>
      </c>
      <c r="AZ6" s="15">
        <v>4</v>
      </c>
      <c r="BA6" s="15">
        <v>0.72</v>
      </c>
      <c r="BB6" s="15"/>
      <c r="BE6" s="249" t="s">
        <v>676</v>
      </c>
      <c r="BF6" s="10">
        <v>4</v>
      </c>
      <c r="BG6" s="250">
        <v>10</v>
      </c>
      <c r="BH6" s="251"/>
      <c r="BK6" s="532">
        <v>4</v>
      </c>
      <c r="BL6" s="533">
        <v>8.1</v>
      </c>
      <c r="BM6" s="533">
        <v>10</v>
      </c>
      <c r="BN6" s="277" t="str">
        <f>""</f>
        <v/>
      </c>
      <c r="BO6" s="278" t="s">
        <v>740</v>
      </c>
      <c r="BP6" s="278" t="s">
        <v>712</v>
      </c>
      <c r="BR6" s="532">
        <v>4</v>
      </c>
      <c r="BS6" s="533">
        <v>7.7</v>
      </c>
      <c r="BT6" s="533">
        <v>9.6</v>
      </c>
      <c r="BU6" s="277" t="str">
        <f>""</f>
        <v/>
      </c>
      <c r="BV6" s="277" t="s">
        <v>669</v>
      </c>
      <c r="BW6" s="531" t="s">
        <v>712</v>
      </c>
      <c r="BY6" s="249" t="s">
        <v>748</v>
      </c>
      <c r="BZ6" s="249" t="s">
        <v>748</v>
      </c>
      <c r="CA6" s="249" t="s">
        <v>668</v>
      </c>
    </row>
    <row r="7" spans="1:79" ht="15.75" thickBot="1">
      <c r="A7" s="10">
        <v>5</v>
      </c>
      <c r="B7" s="10">
        <v>0.7</v>
      </c>
      <c r="E7" s="10">
        <v>5</v>
      </c>
      <c r="F7" s="10">
        <v>1</v>
      </c>
      <c r="I7" s="24" t="s">
        <v>188</v>
      </c>
      <c r="J7" s="20">
        <v>0.89</v>
      </c>
      <c r="K7" s="20">
        <v>1.24</v>
      </c>
      <c r="L7" s="20">
        <v>0.99</v>
      </c>
      <c r="M7" s="20">
        <v>0.87</v>
      </c>
      <c r="N7" s="20">
        <v>0.74</v>
      </c>
      <c r="Q7" s="19" t="s">
        <v>187</v>
      </c>
      <c r="R7" s="20">
        <v>0.56999999999999995</v>
      </c>
      <c r="S7" s="25">
        <v>0.72</v>
      </c>
      <c r="T7" s="20">
        <v>0.57999999999999996</v>
      </c>
      <c r="U7" s="21">
        <v>0.5</v>
      </c>
      <c r="V7" s="20">
        <v>0.43</v>
      </c>
      <c r="Y7" s="10">
        <v>5</v>
      </c>
      <c r="Z7" s="10">
        <v>0.62</v>
      </c>
      <c r="AA7" s="10">
        <v>0.55000000000000004</v>
      </c>
      <c r="AE7" s="13">
        <v>5</v>
      </c>
      <c r="AF7" s="13">
        <v>4.84</v>
      </c>
      <c r="AJ7" s="22" t="s">
        <v>277</v>
      </c>
      <c r="AK7" s="23">
        <v>0.73</v>
      </c>
      <c r="AN7" s="14" t="s">
        <v>278</v>
      </c>
      <c r="AO7" s="15">
        <v>1</v>
      </c>
      <c r="AS7" s="15">
        <v>14000</v>
      </c>
      <c r="AT7" s="15">
        <v>3500</v>
      </c>
      <c r="AU7" s="15">
        <v>1900</v>
      </c>
      <c r="AV7" s="15">
        <v>2100</v>
      </c>
      <c r="AY7" s="15">
        <v>4.0999999999999996</v>
      </c>
      <c r="AZ7" s="15">
        <v>5</v>
      </c>
      <c r="BA7" s="15">
        <v>0.68</v>
      </c>
      <c r="BB7" s="15"/>
      <c r="BE7" s="249" t="s">
        <v>677</v>
      </c>
      <c r="BF7" s="10">
        <v>5</v>
      </c>
      <c r="BG7" s="250">
        <v>15</v>
      </c>
      <c r="BH7" s="10"/>
      <c r="BK7" s="532">
        <v>5</v>
      </c>
      <c r="BL7" s="533">
        <v>10.1</v>
      </c>
      <c r="BM7" s="533">
        <v>15.2</v>
      </c>
      <c r="BN7" s="277" t="str">
        <f>""</f>
        <v/>
      </c>
      <c r="BO7" s="278" t="s">
        <v>740</v>
      </c>
      <c r="BP7" s="278" t="s">
        <v>712</v>
      </c>
      <c r="BR7" s="532">
        <v>5</v>
      </c>
      <c r="BS7" s="533">
        <v>9.6999999999999993</v>
      </c>
      <c r="BT7" s="533">
        <v>15.1</v>
      </c>
      <c r="BU7" s="277" t="str">
        <f>""</f>
        <v/>
      </c>
      <c r="BV7" s="277" t="s">
        <v>669</v>
      </c>
      <c r="BW7" s="531" t="s">
        <v>712</v>
      </c>
      <c r="BY7" s="249" t="s">
        <v>739</v>
      </c>
      <c r="BZ7" s="249" t="s">
        <v>739</v>
      </c>
      <c r="CA7" s="249" t="s">
        <v>744</v>
      </c>
    </row>
    <row r="8" spans="1:79" ht="15.75" thickBot="1">
      <c r="A8" s="10">
        <v>6</v>
      </c>
      <c r="B8" s="10">
        <v>0.65</v>
      </c>
      <c r="E8" s="10">
        <v>6</v>
      </c>
      <c r="F8" s="10">
        <v>1</v>
      </c>
      <c r="I8" s="24" t="s">
        <v>185</v>
      </c>
      <c r="J8" s="26">
        <v>1.1000000000000001</v>
      </c>
      <c r="K8" s="20">
        <v>1.49</v>
      </c>
      <c r="L8" s="20">
        <v>1.19</v>
      </c>
      <c r="M8" s="20">
        <v>1.04</v>
      </c>
      <c r="N8" s="20">
        <v>0.89</v>
      </c>
      <c r="Q8" s="24" t="s">
        <v>188</v>
      </c>
      <c r="R8" s="20">
        <v>0.82</v>
      </c>
      <c r="S8" s="20">
        <v>1.08</v>
      </c>
      <c r="T8" s="20">
        <v>0.86</v>
      </c>
      <c r="U8" s="20">
        <v>0.76</v>
      </c>
      <c r="V8" s="20">
        <v>0.65</v>
      </c>
      <c r="Y8" s="10">
        <v>6</v>
      </c>
      <c r="Z8" s="10">
        <v>0.59</v>
      </c>
      <c r="AA8" s="10">
        <v>0.5</v>
      </c>
      <c r="AE8" s="13">
        <v>6</v>
      </c>
      <c r="AF8" s="13">
        <v>5.8</v>
      </c>
      <c r="AJ8" s="22" t="s">
        <v>279</v>
      </c>
      <c r="AK8" s="23">
        <v>0.84</v>
      </c>
      <c r="AN8" s="14" t="s">
        <v>280</v>
      </c>
      <c r="AO8" s="15">
        <v>1</v>
      </c>
      <c r="AS8" s="15">
        <v>18000</v>
      </c>
      <c r="AT8" s="15">
        <v>4500</v>
      </c>
      <c r="AU8" s="15">
        <v>2600</v>
      </c>
      <c r="AV8" s="15">
        <v>2860</v>
      </c>
      <c r="AY8" s="15">
        <v>5.0999999999999996</v>
      </c>
      <c r="AZ8" s="15">
        <v>6</v>
      </c>
      <c r="BA8" s="15">
        <v>0.64</v>
      </c>
      <c r="BB8" s="15"/>
      <c r="BE8" s="249" t="s">
        <v>698</v>
      </c>
      <c r="BF8" s="10">
        <v>6</v>
      </c>
      <c r="BG8" s="250">
        <v>20</v>
      </c>
      <c r="BH8" s="251"/>
      <c r="BK8" s="532">
        <v>6</v>
      </c>
      <c r="BL8" s="533">
        <v>15.2</v>
      </c>
      <c r="BM8" s="533">
        <v>16</v>
      </c>
      <c r="BN8" s="277" t="str">
        <f>""</f>
        <v/>
      </c>
      <c r="BO8" s="278" t="s">
        <v>740</v>
      </c>
      <c r="BP8" s="278" t="s">
        <v>712</v>
      </c>
      <c r="BR8" s="268">
        <v>6</v>
      </c>
      <c r="BS8" s="270">
        <v>15.2</v>
      </c>
      <c r="BT8" s="270">
        <v>19.2</v>
      </c>
      <c r="BU8" s="272" t="str">
        <f>""</f>
        <v/>
      </c>
      <c r="BV8" s="530" t="s">
        <v>669</v>
      </c>
      <c r="BW8" s="531" t="s">
        <v>712</v>
      </c>
      <c r="BY8" s="249" t="s">
        <v>740</v>
      </c>
      <c r="BZ8" s="249" t="s">
        <v>740</v>
      </c>
      <c r="CA8" s="249" t="s">
        <v>745</v>
      </c>
    </row>
    <row r="9" spans="1:79" ht="15.75" thickBot="1">
      <c r="A9" s="10">
        <v>7</v>
      </c>
      <c r="B9" s="10">
        <v>0.6</v>
      </c>
      <c r="E9" s="10">
        <v>7</v>
      </c>
      <c r="F9" s="10">
        <v>1</v>
      </c>
      <c r="I9" s="24" t="s">
        <v>281</v>
      </c>
      <c r="J9" s="20">
        <v>1.58</v>
      </c>
      <c r="K9" s="20">
        <v>1.93</v>
      </c>
      <c r="L9" s="20">
        <v>1.54</v>
      </c>
      <c r="M9" s="20">
        <v>1.35</v>
      </c>
      <c r="N9" s="20">
        <v>1.1599999999999999</v>
      </c>
      <c r="Q9" s="24" t="s">
        <v>185</v>
      </c>
      <c r="R9" s="20">
        <v>1.1299999999999999</v>
      </c>
      <c r="S9" s="25">
        <v>1.38</v>
      </c>
      <c r="T9" s="21">
        <v>1.1000000000000001</v>
      </c>
      <c r="U9" s="20">
        <v>0.97</v>
      </c>
      <c r="V9" s="20">
        <v>0.83</v>
      </c>
      <c r="Y9" s="10">
        <v>7</v>
      </c>
      <c r="Z9" s="10">
        <v>0.56000000000000005</v>
      </c>
      <c r="AA9" s="10">
        <v>0.45</v>
      </c>
      <c r="AE9" s="13">
        <v>7</v>
      </c>
      <c r="AF9" s="13">
        <v>6.76</v>
      </c>
      <c r="AJ9" s="22" t="s">
        <v>282</v>
      </c>
      <c r="AK9" s="23">
        <v>0.95</v>
      </c>
      <c r="AN9" s="14" t="s">
        <v>283</v>
      </c>
      <c r="AO9" s="15" t="s">
        <v>284</v>
      </c>
      <c r="AS9" s="15">
        <v>21000</v>
      </c>
      <c r="AT9" s="15">
        <v>5250</v>
      </c>
      <c r="AU9" s="15">
        <v>2800</v>
      </c>
      <c r="AV9" s="15">
        <v>3080</v>
      </c>
      <c r="AY9" s="15">
        <v>6.1</v>
      </c>
      <c r="AZ9" s="15">
        <v>7</v>
      </c>
      <c r="BA9" s="15">
        <v>0.6</v>
      </c>
      <c r="BB9" s="15"/>
      <c r="BE9" s="249" t="s">
        <v>702</v>
      </c>
      <c r="BF9" s="10">
        <v>7</v>
      </c>
      <c r="BG9" s="250">
        <v>30</v>
      </c>
      <c r="BH9" s="251"/>
      <c r="BK9" s="268">
        <v>7</v>
      </c>
      <c r="BL9" s="270">
        <v>16.100000000000001</v>
      </c>
      <c r="BM9" s="270">
        <v>24</v>
      </c>
      <c r="BN9" s="272" t="str">
        <f>""</f>
        <v/>
      </c>
      <c r="BO9" s="272" t="str">
        <f>""</f>
        <v/>
      </c>
      <c r="BP9" s="273" t="s">
        <v>712</v>
      </c>
      <c r="BR9" s="268">
        <v>7</v>
      </c>
      <c r="BS9" s="270">
        <v>19.3</v>
      </c>
      <c r="BT9" s="270">
        <v>24</v>
      </c>
      <c r="BU9" s="272" t="str">
        <f>""</f>
        <v/>
      </c>
      <c r="BV9" s="272" t="s">
        <v>698</v>
      </c>
      <c r="BW9" s="273" t="s">
        <v>712</v>
      </c>
      <c r="BY9" s="249" t="s">
        <v>678</v>
      </c>
      <c r="BZ9" s="249" t="s">
        <v>678</v>
      </c>
      <c r="CA9" s="272" t="s">
        <v>670</v>
      </c>
    </row>
    <row r="10" spans="1:79" ht="15.75" thickBot="1">
      <c r="A10" s="10">
        <v>8</v>
      </c>
      <c r="B10" s="10">
        <v>0.56999999999999995</v>
      </c>
      <c r="E10" s="10">
        <v>8</v>
      </c>
      <c r="F10" s="10">
        <v>1</v>
      </c>
      <c r="I10" s="24" t="s">
        <v>189</v>
      </c>
      <c r="J10" s="20">
        <v>2.0699999999999998</v>
      </c>
      <c r="K10" s="21">
        <v>2.44</v>
      </c>
      <c r="L10" s="20">
        <v>1.95</v>
      </c>
      <c r="M10" s="20">
        <v>1.71</v>
      </c>
      <c r="N10" s="20">
        <v>1.46</v>
      </c>
      <c r="Q10" s="24" t="s">
        <v>281</v>
      </c>
      <c r="R10" s="20">
        <v>1.58</v>
      </c>
      <c r="S10" s="25">
        <v>2.0299999999999998</v>
      </c>
      <c r="T10" s="20">
        <v>1.62</v>
      </c>
      <c r="U10" s="20">
        <v>1.42</v>
      </c>
      <c r="V10" s="20">
        <v>1.22</v>
      </c>
      <c r="Y10" s="10">
        <v>8</v>
      </c>
      <c r="Z10" s="10">
        <v>0.53</v>
      </c>
      <c r="AA10" s="10">
        <v>0.43</v>
      </c>
      <c r="AE10" s="13">
        <v>8</v>
      </c>
      <c r="AF10" s="13">
        <v>7.72</v>
      </c>
      <c r="AJ10" s="22" t="s">
        <v>285</v>
      </c>
      <c r="AK10" s="23">
        <v>1.05</v>
      </c>
      <c r="AN10" s="14" t="s">
        <v>286</v>
      </c>
      <c r="AO10" s="15" t="s">
        <v>287</v>
      </c>
      <c r="AS10" s="15">
        <v>30000</v>
      </c>
      <c r="AT10" s="15">
        <v>7500</v>
      </c>
      <c r="AU10" s="15">
        <v>3600</v>
      </c>
      <c r="AV10" s="15">
        <v>4000</v>
      </c>
      <c r="AY10" s="15">
        <v>7.1</v>
      </c>
      <c r="AZ10" s="15">
        <v>8</v>
      </c>
      <c r="BA10" s="15">
        <v>0.56999999999999995</v>
      </c>
      <c r="BB10" s="15"/>
      <c r="BE10" s="249" t="s">
        <v>703</v>
      </c>
      <c r="BF10" s="10">
        <v>8</v>
      </c>
      <c r="BG10" s="250">
        <v>36</v>
      </c>
      <c r="BH10" s="251"/>
      <c r="BK10" s="268">
        <v>8</v>
      </c>
      <c r="BL10" s="270">
        <v>24.1</v>
      </c>
      <c r="BM10" s="270">
        <v>30.5</v>
      </c>
      <c r="BN10" s="272" t="str">
        <f>""</f>
        <v/>
      </c>
      <c r="BO10" s="272" t="str">
        <f>""</f>
        <v/>
      </c>
      <c r="BP10" s="267" t="s">
        <v>713</v>
      </c>
      <c r="BR10" s="268">
        <v>8</v>
      </c>
      <c r="BS10" s="270">
        <v>24.1</v>
      </c>
      <c r="BT10" s="270">
        <v>30</v>
      </c>
      <c r="BU10" s="272" t="str">
        <f>""</f>
        <v/>
      </c>
      <c r="BV10" s="272" t="s">
        <v>705</v>
      </c>
      <c r="BW10" s="267" t="s">
        <v>713</v>
      </c>
      <c r="BY10" s="249" t="s">
        <v>741</v>
      </c>
      <c r="BZ10" s="249" t="s">
        <v>741</v>
      </c>
      <c r="CA10" s="272" t="s">
        <v>698</v>
      </c>
    </row>
    <row r="11" spans="1:79" ht="15.75" thickBot="1">
      <c r="A11" s="10">
        <v>9</v>
      </c>
      <c r="B11" s="10">
        <v>0.54</v>
      </c>
      <c r="E11" s="10">
        <v>9</v>
      </c>
      <c r="F11" s="10">
        <v>1</v>
      </c>
      <c r="I11" s="24" t="s">
        <v>288</v>
      </c>
      <c r="J11" s="20">
        <v>3.07</v>
      </c>
      <c r="K11" s="21">
        <v>3.2</v>
      </c>
      <c r="L11" s="20">
        <v>2.56</v>
      </c>
      <c r="M11" s="20">
        <v>2.2400000000000002</v>
      </c>
      <c r="N11" s="20">
        <v>1.92</v>
      </c>
      <c r="Q11" s="24" t="s">
        <v>189</v>
      </c>
      <c r="R11" s="20">
        <v>1.94</v>
      </c>
      <c r="S11" s="27">
        <v>2.4</v>
      </c>
      <c r="T11" s="20">
        <v>1.92</v>
      </c>
      <c r="U11" s="20">
        <v>1.68</v>
      </c>
      <c r="V11" s="20">
        <v>1.44</v>
      </c>
      <c r="Y11" s="10">
        <v>9</v>
      </c>
      <c r="Z11" s="10">
        <v>0.51</v>
      </c>
      <c r="AA11" s="10">
        <v>0.4</v>
      </c>
      <c r="AE11" s="13">
        <v>9</v>
      </c>
      <c r="AF11" s="13">
        <v>8.68</v>
      </c>
      <c r="AJ11" s="22" t="s">
        <v>289</v>
      </c>
      <c r="AK11" s="23">
        <v>1.1599999999999999</v>
      </c>
      <c r="AN11" s="14" t="s">
        <v>290</v>
      </c>
      <c r="AO11" s="15">
        <v>1</v>
      </c>
      <c r="AY11" s="15">
        <v>8.1</v>
      </c>
      <c r="AZ11" s="15">
        <v>9</v>
      </c>
      <c r="BA11" s="15">
        <v>0.54</v>
      </c>
      <c r="BB11" s="15"/>
      <c r="BE11" s="249" t="s">
        <v>704</v>
      </c>
      <c r="BF11" s="10">
        <v>9</v>
      </c>
      <c r="BG11" s="250">
        <v>50</v>
      </c>
      <c r="BH11" s="251"/>
      <c r="BK11" s="268">
        <v>9</v>
      </c>
      <c r="BL11" s="270">
        <v>30.6</v>
      </c>
      <c r="BM11" s="270">
        <v>38.1</v>
      </c>
      <c r="BN11" s="272" t="str">
        <f>""</f>
        <v/>
      </c>
      <c r="BO11" s="272" t="str">
        <f>""</f>
        <v/>
      </c>
      <c r="BP11" s="267" t="s">
        <v>681</v>
      </c>
      <c r="BR11" s="268">
        <v>9</v>
      </c>
      <c r="BS11" s="270">
        <v>30.1</v>
      </c>
      <c r="BT11" s="270">
        <v>36</v>
      </c>
      <c r="BU11" s="272" t="str">
        <f>""</f>
        <v/>
      </c>
      <c r="BV11" s="272" t="s">
        <v>706</v>
      </c>
      <c r="BW11" s="267" t="s">
        <v>681</v>
      </c>
      <c r="BY11" s="249" t="s">
        <v>712</v>
      </c>
      <c r="BZ11" s="249" t="s">
        <v>712</v>
      </c>
      <c r="CA11" s="272" t="s">
        <v>747</v>
      </c>
    </row>
    <row r="12" spans="1:79" ht="21" customHeight="1" thickBot="1">
      <c r="A12" s="10">
        <v>10</v>
      </c>
      <c r="B12" s="10">
        <v>0.52</v>
      </c>
      <c r="E12" s="10">
        <v>10</v>
      </c>
      <c r="F12" s="10">
        <v>1</v>
      </c>
      <c r="I12" s="24" t="s">
        <v>291</v>
      </c>
      <c r="J12" s="20">
        <v>3.98</v>
      </c>
      <c r="K12" s="20">
        <v>4.1500000000000004</v>
      </c>
      <c r="L12" s="20">
        <v>3.32</v>
      </c>
      <c r="M12" s="20">
        <v>2.91</v>
      </c>
      <c r="N12" s="20">
        <v>2.4900000000000002</v>
      </c>
      <c r="Q12" s="24" t="s">
        <v>288</v>
      </c>
      <c r="R12" s="20">
        <v>2.91</v>
      </c>
      <c r="S12" s="25">
        <v>3.64</v>
      </c>
      <c r="T12" s="20">
        <v>2.91</v>
      </c>
      <c r="U12" s="20">
        <v>2.5499999999999998</v>
      </c>
      <c r="V12" s="20">
        <v>2.1800000000000002</v>
      </c>
      <c r="Y12" s="10">
        <v>10</v>
      </c>
      <c r="Z12" s="10">
        <v>0.49</v>
      </c>
      <c r="AA12" s="10">
        <v>0.36</v>
      </c>
      <c r="AE12" s="13">
        <v>10</v>
      </c>
      <c r="AF12" s="13">
        <v>9.64</v>
      </c>
      <c r="AJ12" s="22" t="s">
        <v>292</v>
      </c>
      <c r="AK12" s="23">
        <v>1.26</v>
      </c>
      <c r="AN12" s="14" t="s">
        <v>293</v>
      </c>
      <c r="AO12" s="83" t="s">
        <v>294</v>
      </c>
      <c r="AY12" s="15">
        <v>9.1</v>
      </c>
      <c r="AZ12" s="15">
        <v>10</v>
      </c>
      <c r="BA12" s="15">
        <v>0.52</v>
      </c>
      <c r="BB12" s="15"/>
      <c r="BE12" s="249" t="s">
        <v>678</v>
      </c>
      <c r="BF12" s="10">
        <v>10</v>
      </c>
      <c r="BG12" s="250">
        <v>15</v>
      </c>
      <c r="BH12" s="251"/>
      <c r="BK12" s="268">
        <v>10</v>
      </c>
      <c r="BL12" s="270">
        <v>38.200000000000003</v>
      </c>
      <c r="BM12" s="270">
        <v>47.6</v>
      </c>
      <c r="BN12" s="272" t="str">
        <f>""</f>
        <v/>
      </c>
      <c r="BO12" s="272" t="str">
        <f>""</f>
        <v/>
      </c>
      <c r="BP12" s="267" t="s">
        <v>714</v>
      </c>
      <c r="BR12" s="268">
        <v>10</v>
      </c>
      <c r="BS12" s="270">
        <v>36.1</v>
      </c>
      <c r="BT12" s="270">
        <v>50</v>
      </c>
      <c r="BU12" s="272" t="str">
        <f>""</f>
        <v/>
      </c>
      <c r="BV12" s="272" t="s">
        <v>704</v>
      </c>
      <c r="BW12" s="267" t="s">
        <v>714</v>
      </c>
      <c r="BY12" s="249" t="s">
        <v>742</v>
      </c>
      <c r="BZ12" s="249" t="s">
        <v>742</v>
      </c>
      <c r="CA12" s="272" t="s">
        <v>705</v>
      </c>
    </row>
    <row r="13" spans="1:79" ht="15.75" thickBot="1">
      <c r="A13" s="10">
        <v>11</v>
      </c>
      <c r="B13" s="10">
        <v>0.49</v>
      </c>
      <c r="E13" s="10">
        <v>10</v>
      </c>
      <c r="F13" s="10">
        <v>1</v>
      </c>
      <c r="I13" s="24" t="s">
        <v>295</v>
      </c>
      <c r="J13" s="20">
        <v>4.91</v>
      </c>
      <c r="K13" s="20">
        <v>5.22</v>
      </c>
      <c r="L13" s="20">
        <v>4.18</v>
      </c>
      <c r="M13" s="20">
        <v>3.65</v>
      </c>
      <c r="N13" s="20">
        <v>3.13</v>
      </c>
      <c r="Q13" s="24" t="s">
        <v>291</v>
      </c>
      <c r="R13" s="20">
        <v>3.82</v>
      </c>
      <c r="S13" s="25">
        <v>4.96</v>
      </c>
      <c r="T13" s="20">
        <v>3.97</v>
      </c>
      <c r="U13" s="20">
        <v>3.47</v>
      </c>
      <c r="V13" s="20">
        <v>2.98</v>
      </c>
      <c r="Y13" s="10">
        <v>11</v>
      </c>
      <c r="Z13" s="10">
        <v>0.47</v>
      </c>
      <c r="AA13" s="10">
        <v>0.35</v>
      </c>
      <c r="AE13" s="13">
        <v>11</v>
      </c>
      <c r="AF13" s="13">
        <v>10.42</v>
      </c>
      <c r="AJ13" s="22" t="s">
        <v>296</v>
      </c>
      <c r="AK13" s="23">
        <v>1.36</v>
      </c>
      <c r="AN13" s="14" t="s">
        <v>297</v>
      </c>
      <c r="AO13" s="15">
        <v>1</v>
      </c>
      <c r="AY13" s="15" t="s">
        <v>298</v>
      </c>
      <c r="AZ13" s="15"/>
      <c r="BA13" s="15">
        <v>0.45</v>
      </c>
      <c r="BB13" s="15"/>
      <c r="BE13" s="249" t="s">
        <v>679</v>
      </c>
      <c r="BF13" s="10">
        <v>11</v>
      </c>
      <c r="BG13" s="250">
        <v>23</v>
      </c>
      <c r="BH13" s="251"/>
      <c r="BK13" s="268">
        <v>11</v>
      </c>
      <c r="BL13" s="270">
        <v>47.7</v>
      </c>
      <c r="BM13" s="270">
        <v>57.1</v>
      </c>
      <c r="BN13" s="272" t="str">
        <f>""</f>
        <v/>
      </c>
      <c r="BO13" s="272" t="str">
        <f>""</f>
        <v/>
      </c>
      <c r="BP13" s="267" t="s">
        <v>683</v>
      </c>
      <c r="BR13" s="482"/>
      <c r="BS13" s="483"/>
      <c r="BT13" s="483"/>
      <c r="BU13" s="482"/>
      <c r="BV13" s="482"/>
      <c r="BW13" s="482"/>
      <c r="BY13" s="249" t="s">
        <v>713</v>
      </c>
      <c r="BZ13" s="249" t="s">
        <v>713</v>
      </c>
      <c r="CA13" s="272" t="s">
        <v>706</v>
      </c>
    </row>
    <row r="14" spans="1:79" ht="15.75" thickBot="1">
      <c r="A14" s="10">
        <v>12</v>
      </c>
      <c r="B14" s="10">
        <v>0.48</v>
      </c>
      <c r="E14" s="10">
        <v>10</v>
      </c>
      <c r="F14" s="10">
        <v>1</v>
      </c>
      <c r="I14" s="24" t="s">
        <v>299</v>
      </c>
      <c r="J14" s="20">
        <v>7.46</v>
      </c>
      <c r="K14" s="20">
        <v>7.94</v>
      </c>
      <c r="L14" s="20">
        <v>6.35</v>
      </c>
      <c r="M14" s="20">
        <v>5.56</v>
      </c>
      <c r="N14" s="20">
        <v>4.76</v>
      </c>
      <c r="Q14" s="24" t="s">
        <v>295</v>
      </c>
      <c r="R14" s="20">
        <v>4.78</v>
      </c>
      <c r="S14" s="25">
        <v>5.62</v>
      </c>
      <c r="T14" s="21">
        <v>4.5</v>
      </c>
      <c r="U14" s="20">
        <v>3.93</v>
      </c>
      <c r="V14" s="20">
        <v>3.37</v>
      </c>
      <c r="Y14" s="10">
        <v>12</v>
      </c>
      <c r="Z14" s="10">
        <v>0.45</v>
      </c>
      <c r="AA14" s="10">
        <v>0.34</v>
      </c>
      <c r="AE14" s="13">
        <v>12</v>
      </c>
      <c r="AF14" s="13">
        <v>11.2</v>
      </c>
      <c r="AJ14" s="22" t="s">
        <v>300</v>
      </c>
      <c r="AK14" s="23">
        <v>1.47</v>
      </c>
      <c r="AN14" s="14" t="s">
        <v>301</v>
      </c>
      <c r="AO14" s="15">
        <v>1</v>
      </c>
      <c r="BE14" s="249" t="s">
        <v>680</v>
      </c>
      <c r="BF14" s="10">
        <v>12</v>
      </c>
      <c r="BG14" s="250">
        <v>27</v>
      </c>
      <c r="BH14" s="251"/>
      <c r="BK14" s="268">
        <v>12</v>
      </c>
      <c r="BL14" s="270">
        <v>57.2</v>
      </c>
      <c r="BM14" s="270">
        <v>66.7</v>
      </c>
      <c r="BN14" s="272" t="str">
        <f>""</f>
        <v/>
      </c>
      <c r="BO14" s="272" t="str">
        <f>""</f>
        <v/>
      </c>
      <c r="BP14" s="267" t="s">
        <v>684</v>
      </c>
      <c r="BR14" s="482"/>
      <c r="BS14" s="483"/>
      <c r="BT14" s="483"/>
      <c r="BU14" s="482"/>
      <c r="BV14" s="482"/>
      <c r="BW14" s="482"/>
      <c r="BY14" s="249" t="s">
        <v>681</v>
      </c>
      <c r="BZ14" s="249" t="s">
        <v>681</v>
      </c>
      <c r="CA14" s="272" t="s">
        <v>704</v>
      </c>
    </row>
    <row r="15" spans="1:79" ht="15.75" thickBot="1">
      <c r="A15" s="10">
        <v>13</v>
      </c>
      <c r="B15" s="10">
        <v>0.46</v>
      </c>
      <c r="E15" s="10">
        <v>10</v>
      </c>
      <c r="F15" s="10">
        <v>1</v>
      </c>
      <c r="I15" s="24" t="s">
        <v>302</v>
      </c>
      <c r="J15" s="20">
        <v>9.44</v>
      </c>
      <c r="K15" s="20">
        <v>10.039999999999999</v>
      </c>
      <c r="L15" s="20">
        <v>8.0299999999999994</v>
      </c>
      <c r="M15" s="20">
        <v>7.03</v>
      </c>
      <c r="N15" s="20">
        <v>6.02</v>
      </c>
      <c r="Q15" s="28" t="s">
        <v>303</v>
      </c>
      <c r="R15" s="20">
        <v>5.45</v>
      </c>
      <c r="S15" s="25">
        <v>6.49</v>
      </c>
      <c r="T15" s="20">
        <v>5.19</v>
      </c>
      <c r="U15" s="20">
        <v>4.54</v>
      </c>
      <c r="V15" s="20">
        <v>3.89</v>
      </c>
      <c r="AE15" s="13">
        <v>13</v>
      </c>
      <c r="AF15" s="13">
        <v>11.98</v>
      </c>
      <c r="AJ15" s="22" t="s">
        <v>304</v>
      </c>
      <c r="AK15" s="23">
        <v>1.57</v>
      </c>
      <c r="AN15" s="14" t="s">
        <v>305</v>
      </c>
      <c r="AO15" s="15" t="s">
        <v>306</v>
      </c>
      <c r="BE15" s="249" t="s">
        <v>681</v>
      </c>
      <c r="BF15" s="10">
        <v>13</v>
      </c>
      <c r="BG15" s="250">
        <v>38</v>
      </c>
      <c r="BH15" s="251"/>
      <c r="BK15" s="268">
        <v>13</v>
      </c>
      <c r="BL15" s="270">
        <v>66.8</v>
      </c>
      <c r="BM15" s="270">
        <v>75</v>
      </c>
      <c r="BN15" s="272" t="str">
        <f>""</f>
        <v/>
      </c>
      <c r="BO15" s="272" t="str">
        <f>""</f>
        <v/>
      </c>
      <c r="BP15" s="267" t="s">
        <v>685</v>
      </c>
      <c r="BR15" s="482"/>
      <c r="BS15" s="483"/>
      <c r="BT15" s="483"/>
      <c r="BU15" s="482"/>
      <c r="BV15" s="482"/>
      <c r="BW15" s="482"/>
      <c r="BY15" s="249" t="s">
        <v>743</v>
      </c>
      <c r="BZ15" s="249" t="s">
        <v>743</v>
      </c>
    </row>
    <row r="16" spans="1:79" ht="15.75" thickBot="1">
      <c r="A16" s="10">
        <v>14</v>
      </c>
      <c r="B16" s="10">
        <v>0.45</v>
      </c>
      <c r="E16" s="10">
        <v>10</v>
      </c>
      <c r="F16" s="10">
        <v>1</v>
      </c>
      <c r="I16" s="24" t="s">
        <v>307</v>
      </c>
      <c r="J16" s="21">
        <v>12.1</v>
      </c>
      <c r="K16" s="20">
        <v>13.01</v>
      </c>
      <c r="L16" s="20">
        <v>10.41</v>
      </c>
      <c r="M16" s="20">
        <v>9.11</v>
      </c>
      <c r="N16" s="20">
        <v>7.81</v>
      </c>
      <c r="Q16" s="28" t="s">
        <v>299</v>
      </c>
      <c r="R16" s="21">
        <v>6.9</v>
      </c>
      <c r="S16" s="25">
        <v>8.1199999999999992</v>
      </c>
      <c r="T16" s="21">
        <v>6.5</v>
      </c>
      <c r="U16" s="20">
        <v>5.68</v>
      </c>
      <c r="V16" s="20">
        <v>4.87</v>
      </c>
      <c r="AE16" s="13">
        <v>14</v>
      </c>
      <c r="AF16" s="13">
        <v>12.76</v>
      </c>
      <c r="AJ16" s="22" t="s">
        <v>308</v>
      </c>
      <c r="AK16" s="23">
        <v>1.67</v>
      </c>
      <c r="AN16" s="14" t="s">
        <v>309</v>
      </c>
      <c r="AO16" s="10" t="s">
        <v>310</v>
      </c>
      <c r="BE16" s="249" t="s">
        <v>682</v>
      </c>
      <c r="BF16" s="10">
        <v>14</v>
      </c>
      <c r="BG16" s="250">
        <v>47</v>
      </c>
      <c r="BH16" s="251"/>
      <c r="BK16" s="268">
        <v>14</v>
      </c>
      <c r="BL16" s="270">
        <v>75.099999999999994</v>
      </c>
      <c r="BM16" s="270">
        <v>86</v>
      </c>
      <c r="BN16" s="272" t="str">
        <f>""</f>
        <v/>
      </c>
      <c r="BO16" s="272" t="str">
        <f>""</f>
        <v/>
      </c>
      <c r="BP16" s="274" t="s">
        <v>686</v>
      </c>
      <c r="BR16" s="482"/>
      <c r="BS16" s="483"/>
      <c r="BT16" s="483"/>
      <c r="BU16" s="482"/>
      <c r="BV16" s="482"/>
      <c r="BW16" s="484"/>
      <c r="BY16" s="249" t="s">
        <v>714</v>
      </c>
      <c r="BZ16" s="249" t="s">
        <v>714</v>
      </c>
    </row>
    <row r="17" spans="1:78" ht="15.75" thickBot="1">
      <c r="A17" s="10">
        <v>15</v>
      </c>
      <c r="B17" s="10">
        <v>0.44</v>
      </c>
      <c r="E17" s="10">
        <v>10</v>
      </c>
      <c r="F17" s="10">
        <v>1</v>
      </c>
      <c r="Q17" s="24" t="s">
        <v>302</v>
      </c>
      <c r="R17" s="20">
        <v>9.68</v>
      </c>
      <c r="S17" s="25">
        <v>10.76</v>
      </c>
      <c r="T17" s="20">
        <v>8.61</v>
      </c>
      <c r="U17" s="20">
        <v>7.53</v>
      </c>
      <c r="V17" s="20">
        <v>6.46</v>
      </c>
      <c r="AE17" s="13">
        <v>15</v>
      </c>
      <c r="AF17" s="13">
        <v>13.54</v>
      </c>
      <c r="AJ17" s="22" t="s">
        <v>311</v>
      </c>
      <c r="AK17" s="23">
        <v>1.76</v>
      </c>
      <c r="BE17" s="249" t="s">
        <v>683</v>
      </c>
      <c r="BF17" s="10">
        <v>15</v>
      </c>
      <c r="BG17" s="250">
        <v>57</v>
      </c>
      <c r="BH17" s="251"/>
      <c r="BK17" s="268">
        <v>15</v>
      </c>
      <c r="BL17" s="270">
        <v>86.1</v>
      </c>
      <c r="BM17" s="270">
        <v>95</v>
      </c>
      <c r="BN17" s="272" t="str">
        <f>""</f>
        <v/>
      </c>
      <c r="BO17" s="272" t="str">
        <f>""</f>
        <v/>
      </c>
      <c r="BP17" s="274" t="s">
        <v>687</v>
      </c>
      <c r="BR17" s="482"/>
      <c r="BS17" s="483"/>
      <c r="BT17" s="483"/>
      <c r="BU17" s="485"/>
      <c r="BV17" s="485"/>
      <c r="BW17" s="486"/>
      <c r="BY17" s="249" t="s">
        <v>683</v>
      </c>
      <c r="BZ17" s="249" t="s">
        <v>683</v>
      </c>
    </row>
    <row r="18" spans="1:78" ht="15.75" thickBot="1">
      <c r="A18" s="10">
        <v>16</v>
      </c>
      <c r="B18" s="10">
        <v>0.43</v>
      </c>
      <c r="E18" s="10">
        <v>10</v>
      </c>
      <c r="F18" s="10">
        <v>1</v>
      </c>
      <c r="Q18" s="24" t="s">
        <v>307</v>
      </c>
      <c r="R18" s="20">
        <v>11.79</v>
      </c>
      <c r="S18" s="25">
        <v>13.25</v>
      </c>
      <c r="T18" s="21">
        <v>10.6</v>
      </c>
      <c r="U18" s="20">
        <v>9.2799999999999994</v>
      </c>
      <c r="V18" s="20">
        <v>7.95</v>
      </c>
      <c r="AE18" s="13">
        <v>16</v>
      </c>
      <c r="AF18" s="13">
        <v>14.32</v>
      </c>
      <c r="AJ18" s="29" t="s">
        <v>312</v>
      </c>
      <c r="AK18" s="30">
        <v>1.86</v>
      </c>
      <c r="BE18" s="249" t="s">
        <v>684</v>
      </c>
      <c r="BF18" s="10">
        <v>16</v>
      </c>
      <c r="BG18" s="250">
        <v>66</v>
      </c>
      <c r="BH18" s="251"/>
      <c r="BK18" s="268">
        <v>16</v>
      </c>
      <c r="BL18" s="270">
        <v>95.1</v>
      </c>
      <c r="BM18" s="270">
        <v>114</v>
      </c>
      <c r="BN18" s="272" t="str">
        <f>""</f>
        <v/>
      </c>
      <c r="BO18" s="272" t="str">
        <f>""</f>
        <v/>
      </c>
      <c r="BP18" s="275" t="s">
        <v>688</v>
      </c>
      <c r="BR18" s="482"/>
      <c r="BS18" s="483"/>
      <c r="BT18" s="483"/>
      <c r="BU18" s="485"/>
      <c r="BV18" s="485"/>
      <c r="BW18" s="487"/>
      <c r="BY18" s="249" t="s">
        <v>684</v>
      </c>
      <c r="BZ18" s="249" t="s">
        <v>684</v>
      </c>
    </row>
    <row r="19" spans="1:78" ht="16.5" thickTop="1" thickBot="1">
      <c r="A19" s="10">
        <v>17</v>
      </c>
      <c r="B19" s="10">
        <v>0.42</v>
      </c>
      <c r="E19" s="10">
        <v>11</v>
      </c>
      <c r="F19" s="10">
        <v>0.86</v>
      </c>
      <c r="I19" s="31" t="s">
        <v>313</v>
      </c>
      <c r="Q19" s="28" t="s">
        <v>314</v>
      </c>
      <c r="R19" s="20">
        <v>13.63</v>
      </c>
      <c r="S19" s="20">
        <v>14.98</v>
      </c>
      <c r="T19" s="20">
        <v>11.98</v>
      </c>
      <c r="U19" s="20">
        <v>10.49</v>
      </c>
      <c r="V19" s="21">
        <v>8.99</v>
      </c>
      <c r="AE19" s="13">
        <v>17</v>
      </c>
      <c r="AF19" s="13">
        <v>15.1</v>
      </c>
      <c r="AJ19" s="32" t="s">
        <v>315</v>
      </c>
      <c r="AK19" s="33">
        <v>1.96</v>
      </c>
      <c r="BE19" s="249" t="s">
        <v>685</v>
      </c>
      <c r="BF19" s="10">
        <v>17</v>
      </c>
      <c r="BG19" s="250">
        <v>75</v>
      </c>
      <c r="BH19" s="251"/>
      <c r="BK19" s="268">
        <v>17</v>
      </c>
      <c r="BL19" s="270">
        <v>114.1</v>
      </c>
      <c r="BM19" s="270">
        <v>152</v>
      </c>
      <c r="BN19" s="272" t="str">
        <f>""</f>
        <v/>
      </c>
      <c r="BO19" s="272" t="str">
        <f>""</f>
        <v/>
      </c>
      <c r="BP19" s="274" t="s">
        <v>689</v>
      </c>
      <c r="BR19" s="482"/>
      <c r="BS19" s="483"/>
      <c r="BT19" s="483"/>
      <c r="BU19" s="485"/>
      <c r="BV19" s="485"/>
      <c r="BW19" s="486"/>
      <c r="BY19" s="249" t="s">
        <v>685</v>
      </c>
      <c r="BZ19" s="249" t="s">
        <v>685</v>
      </c>
    </row>
    <row r="20" spans="1:78" ht="15.75" thickBot="1">
      <c r="A20" s="10">
        <v>18</v>
      </c>
      <c r="B20" s="10">
        <v>0.41</v>
      </c>
      <c r="E20" s="10">
        <v>12</v>
      </c>
      <c r="F20" s="10">
        <v>0.86</v>
      </c>
      <c r="Q20" s="28" t="s">
        <v>316</v>
      </c>
      <c r="R20" s="21">
        <v>18.399999999999999</v>
      </c>
      <c r="S20" s="20">
        <v>20.67</v>
      </c>
      <c r="T20" s="20">
        <v>16.54</v>
      </c>
      <c r="U20" s="20">
        <v>14.47</v>
      </c>
      <c r="V20" s="21">
        <v>12.4</v>
      </c>
      <c r="AE20" s="13">
        <v>18</v>
      </c>
      <c r="AF20" s="13">
        <v>15.88</v>
      </c>
      <c r="AJ20" s="22" t="s">
        <v>317</v>
      </c>
      <c r="AK20" s="34">
        <v>2.06</v>
      </c>
      <c r="BE20" s="252" t="s">
        <v>686</v>
      </c>
      <c r="BF20" s="253">
        <v>18</v>
      </c>
      <c r="BG20" s="254">
        <v>86</v>
      </c>
      <c r="BH20" s="255"/>
      <c r="BK20" s="490">
        <v>18</v>
      </c>
      <c r="BL20" s="270">
        <v>152.1</v>
      </c>
      <c r="BM20" s="270">
        <v>171</v>
      </c>
      <c r="BN20" s="272" t="str">
        <f>""</f>
        <v/>
      </c>
      <c r="BO20" s="272" t="str">
        <f>""</f>
        <v/>
      </c>
      <c r="BP20" s="274" t="s">
        <v>690</v>
      </c>
      <c r="BR20" s="488"/>
      <c r="BS20" s="483"/>
      <c r="BT20" s="483"/>
      <c r="BU20" s="485"/>
      <c r="BV20" s="485"/>
      <c r="BW20" s="486"/>
      <c r="BY20" s="252" t="s">
        <v>686</v>
      </c>
      <c r="BZ20" s="252" t="s">
        <v>686</v>
      </c>
    </row>
    <row r="21" spans="1:78" ht="15.75" thickBot="1">
      <c r="A21" s="10">
        <v>19</v>
      </c>
      <c r="B21" s="10">
        <v>0.4</v>
      </c>
      <c r="E21" s="10">
        <v>13</v>
      </c>
      <c r="F21" s="10">
        <v>0.86</v>
      </c>
      <c r="Q21" s="28" t="s">
        <v>318</v>
      </c>
      <c r="R21" s="20">
        <v>22.44</v>
      </c>
      <c r="S21" s="20">
        <v>24.66</v>
      </c>
      <c r="T21" s="20">
        <v>19.73</v>
      </c>
      <c r="U21" s="20">
        <v>17.260000000000002</v>
      </c>
      <c r="V21" s="21">
        <v>14.8</v>
      </c>
      <c r="AE21" s="13">
        <v>19</v>
      </c>
      <c r="AF21" s="13">
        <v>16.66</v>
      </c>
      <c r="AJ21" s="22" t="s">
        <v>319</v>
      </c>
      <c r="AK21" s="34">
        <v>2.16</v>
      </c>
      <c r="BE21" s="252" t="s">
        <v>687</v>
      </c>
      <c r="BF21" s="253">
        <v>19</v>
      </c>
      <c r="BG21" s="254">
        <v>95</v>
      </c>
      <c r="BH21" s="255"/>
      <c r="BK21" s="490">
        <v>19</v>
      </c>
      <c r="BL21" s="270">
        <v>171.1</v>
      </c>
      <c r="BM21" s="270">
        <v>188</v>
      </c>
      <c r="BN21" s="272" t="str">
        <f>""</f>
        <v/>
      </c>
      <c r="BO21" s="272" t="str">
        <f>""</f>
        <v/>
      </c>
      <c r="BP21" s="274" t="s">
        <v>691</v>
      </c>
      <c r="BR21" s="488"/>
      <c r="BS21" s="483"/>
      <c r="BT21" s="483"/>
      <c r="BU21" s="485"/>
      <c r="BV21" s="485"/>
      <c r="BW21" s="486"/>
      <c r="BY21" s="252" t="s">
        <v>687</v>
      </c>
      <c r="BZ21" s="252" t="s">
        <v>687</v>
      </c>
    </row>
    <row r="22" spans="1:78" ht="15.75" thickBot="1">
      <c r="A22" s="10">
        <v>20</v>
      </c>
      <c r="B22" s="10">
        <v>0.4</v>
      </c>
      <c r="E22" s="10">
        <v>14</v>
      </c>
      <c r="F22" s="10">
        <v>0.86</v>
      </c>
      <c r="Q22" s="28" t="s">
        <v>320</v>
      </c>
      <c r="R22" s="20">
        <v>26.93</v>
      </c>
      <c r="S22" s="20">
        <v>29.59</v>
      </c>
      <c r="T22" s="20">
        <v>23.67</v>
      </c>
      <c r="U22" s="20">
        <v>20.71</v>
      </c>
      <c r="V22" s="20">
        <v>17.760000000000002</v>
      </c>
      <c r="AE22" s="13">
        <v>20</v>
      </c>
      <c r="AF22" s="13">
        <v>17.440000000000001</v>
      </c>
      <c r="AJ22" s="22" t="s">
        <v>321</v>
      </c>
      <c r="AK22" s="34">
        <v>2.35</v>
      </c>
      <c r="BE22" s="256" t="s">
        <v>688</v>
      </c>
      <c r="BF22" s="253">
        <v>20</v>
      </c>
      <c r="BG22" s="254">
        <v>114</v>
      </c>
      <c r="BH22" s="255"/>
      <c r="BK22" s="490">
        <v>20</v>
      </c>
      <c r="BL22" s="270">
        <v>188.1</v>
      </c>
      <c r="BM22" s="270">
        <v>228</v>
      </c>
      <c r="BN22" s="272" t="str">
        <f>""</f>
        <v/>
      </c>
      <c r="BO22" s="272" t="str">
        <f>""</f>
        <v/>
      </c>
      <c r="BP22" s="274" t="s">
        <v>692</v>
      </c>
      <c r="BR22" s="488"/>
      <c r="BS22" s="483"/>
      <c r="BT22" s="483"/>
      <c r="BU22" s="485"/>
      <c r="BV22" s="485"/>
      <c r="BW22" s="486"/>
      <c r="BY22" s="256" t="s">
        <v>688</v>
      </c>
      <c r="BZ22" s="256" t="s">
        <v>688</v>
      </c>
    </row>
    <row r="23" spans="1:78" ht="15.75" thickBot="1">
      <c r="A23" s="10">
        <v>21</v>
      </c>
      <c r="B23" s="10">
        <v>0.39</v>
      </c>
      <c r="E23" s="10">
        <v>15</v>
      </c>
      <c r="F23" s="10">
        <v>0.86</v>
      </c>
      <c r="Q23" s="28" t="s">
        <v>322</v>
      </c>
      <c r="R23" s="20">
        <v>44.34</v>
      </c>
      <c r="S23" s="20">
        <v>49.27</v>
      </c>
      <c r="T23" s="20">
        <v>23.67</v>
      </c>
      <c r="U23" s="20">
        <v>20.71</v>
      </c>
      <c r="V23" s="20">
        <v>17.760000000000002</v>
      </c>
      <c r="AE23" s="13">
        <v>21</v>
      </c>
      <c r="AF23" s="13">
        <v>18.04</v>
      </c>
      <c r="AJ23" s="22" t="s">
        <v>323</v>
      </c>
      <c r="AK23" s="34">
        <v>2.54</v>
      </c>
      <c r="BE23" s="252" t="s">
        <v>689</v>
      </c>
      <c r="BF23" s="253">
        <v>21</v>
      </c>
      <c r="BG23" s="254">
        <v>152</v>
      </c>
      <c r="BH23" s="255"/>
      <c r="BK23" s="490">
        <v>21</v>
      </c>
      <c r="BL23" s="270">
        <v>228.1</v>
      </c>
      <c r="BM23" s="270">
        <v>266</v>
      </c>
      <c r="BN23" s="272" t="str">
        <f>""</f>
        <v/>
      </c>
      <c r="BO23" s="272" t="str">
        <f>""</f>
        <v/>
      </c>
      <c r="BP23" s="274" t="s">
        <v>693</v>
      </c>
      <c r="BR23" s="488"/>
      <c r="BS23" s="483"/>
      <c r="BT23" s="483"/>
      <c r="BU23" s="485"/>
      <c r="BV23" s="485"/>
      <c r="BW23" s="486"/>
      <c r="BY23" s="252" t="s">
        <v>689</v>
      </c>
      <c r="BZ23" s="252" t="s">
        <v>689</v>
      </c>
    </row>
    <row r="24" spans="1:78" ht="15.75" thickBot="1">
      <c r="A24" s="10">
        <v>22</v>
      </c>
      <c r="B24" s="10">
        <v>0.39</v>
      </c>
      <c r="E24" s="10">
        <v>16</v>
      </c>
      <c r="F24" s="10">
        <v>0.86</v>
      </c>
      <c r="Q24" s="28" t="s">
        <v>324</v>
      </c>
      <c r="R24" s="20">
        <v>51.35</v>
      </c>
      <c r="S24" s="21">
        <v>57.7</v>
      </c>
      <c r="T24" s="20">
        <v>23.67</v>
      </c>
      <c r="U24" s="20">
        <v>20.71</v>
      </c>
      <c r="V24" s="20">
        <v>17.760000000000002</v>
      </c>
      <c r="AE24" s="13">
        <v>22</v>
      </c>
      <c r="AF24" s="13">
        <v>18.649999999999999</v>
      </c>
      <c r="AJ24" s="22" t="s">
        <v>325</v>
      </c>
      <c r="AK24" s="34">
        <v>2.73</v>
      </c>
      <c r="BE24" s="252" t="s">
        <v>690</v>
      </c>
      <c r="BF24" s="253">
        <v>22</v>
      </c>
      <c r="BG24" s="254">
        <v>171</v>
      </c>
      <c r="BH24" s="255"/>
      <c r="BK24" s="490">
        <v>22</v>
      </c>
      <c r="BL24" s="270">
        <v>266.10000000000002</v>
      </c>
      <c r="BM24" s="270">
        <v>304</v>
      </c>
      <c r="BN24" s="272" t="str">
        <f>""</f>
        <v/>
      </c>
      <c r="BO24" s="272" t="str">
        <f>""</f>
        <v/>
      </c>
      <c r="BP24" s="274" t="s">
        <v>694</v>
      </c>
      <c r="BR24" s="488"/>
      <c r="BS24" s="483"/>
      <c r="BT24" s="483"/>
      <c r="BU24" s="485"/>
      <c r="BV24" s="485"/>
      <c r="BW24" s="486"/>
      <c r="BY24" s="252" t="s">
        <v>690</v>
      </c>
      <c r="BZ24" s="252" t="s">
        <v>690</v>
      </c>
    </row>
    <row r="25" spans="1:78" ht="15.75" thickBot="1">
      <c r="A25" s="10">
        <v>23</v>
      </c>
      <c r="B25" s="10">
        <v>0.39</v>
      </c>
      <c r="E25" s="10">
        <v>17</v>
      </c>
      <c r="F25" s="10">
        <v>0.86</v>
      </c>
      <c r="Q25" s="28" t="s">
        <v>326</v>
      </c>
      <c r="R25" s="20">
        <v>62.73</v>
      </c>
      <c r="S25" s="20">
        <v>70.48</v>
      </c>
      <c r="T25" s="20">
        <v>23.67</v>
      </c>
      <c r="U25" s="20">
        <v>20.71</v>
      </c>
      <c r="V25" s="20">
        <v>17.760000000000002</v>
      </c>
      <c r="AE25" s="13">
        <v>23</v>
      </c>
      <c r="AF25" s="13">
        <v>19.25</v>
      </c>
      <c r="AJ25" s="22" t="s">
        <v>327</v>
      </c>
      <c r="AK25" s="34">
        <v>2.91</v>
      </c>
      <c r="BE25" s="252" t="s">
        <v>691</v>
      </c>
      <c r="BF25" s="253">
        <v>23</v>
      </c>
      <c r="BG25" s="254">
        <v>188</v>
      </c>
      <c r="BH25" s="255"/>
      <c r="BK25" s="488"/>
      <c r="BL25" s="483"/>
      <c r="BM25" s="483"/>
      <c r="BN25" s="482"/>
      <c r="BO25" s="482"/>
      <c r="BP25" s="482"/>
      <c r="BQ25" t="str">
        <f t="shared" ref="BQ25:BQ29" si="0">LEFT(BL25,4)</f>
        <v/>
      </c>
      <c r="BR25" t="str">
        <f t="shared" ref="BR25:BR29" si="1">RIGHT(BL25,4)</f>
        <v/>
      </c>
      <c r="BY25" s="252" t="s">
        <v>691</v>
      </c>
      <c r="BZ25" s="252" t="s">
        <v>691</v>
      </c>
    </row>
    <row r="26" spans="1:78" ht="15.75" thickBot="1">
      <c r="A26" s="10">
        <v>24</v>
      </c>
      <c r="B26" s="10">
        <v>0.38</v>
      </c>
      <c r="E26" s="10">
        <v>18</v>
      </c>
      <c r="F26" s="10">
        <v>0.86</v>
      </c>
      <c r="AE26" s="13">
        <v>24</v>
      </c>
      <c r="AF26" s="13">
        <v>19.86</v>
      </c>
      <c r="AJ26" s="22" t="s">
        <v>328</v>
      </c>
      <c r="AK26" s="34">
        <v>3.1</v>
      </c>
      <c r="BE26" s="252" t="s">
        <v>692</v>
      </c>
      <c r="BF26" s="253">
        <v>24</v>
      </c>
      <c r="BG26" s="254">
        <v>228</v>
      </c>
      <c r="BH26" s="255"/>
      <c r="BK26" s="488"/>
      <c r="BL26" s="483"/>
      <c r="BM26" s="483"/>
      <c r="BN26" s="482"/>
      <c r="BO26" s="482"/>
      <c r="BP26" s="482"/>
      <c r="BQ26" t="str">
        <f t="shared" si="0"/>
        <v/>
      </c>
      <c r="BR26" t="str">
        <f t="shared" si="1"/>
        <v/>
      </c>
      <c r="BY26" s="252" t="s">
        <v>692</v>
      </c>
      <c r="BZ26" s="252" t="s">
        <v>692</v>
      </c>
    </row>
    <row r="27" spans="1:78" ht="15.75" customHeight="1" thickBot="1">
      <c r="A27" s="10">
        <v>25</v>
      </c>
      <c r="B27" s="10">
        <v>0.38</v>
      </c>
      <c r="E27" s="10">
        <v>19</v>
      </c>
      <c r="F27" s="10">
        <v>0.86</v>
      </c>
      <c r="AE27" s="13">
        <v>25</v>
      </c>
      <c r="AF27" s="13">
        <v>20.46</v>
      </c>
      <c r="AJ27" s="22" t="s">
        <v>329</v>
      </c>
      <c r="AK27" s="34">
        <v>3.28</v>
      </c>
      <c r="BE27" s="252" t="s">
        <v>693</v>
      </c>
      <c r="BF27" s="253">
        <v>25</v>
      </c>
      <c r="BG27" s="254">
        <v>266</v>
      </c>
      <c r="BH27" s="255"/>
      <c r="BK27" s="488"/>
      <c r="BL27" s="483"/>
      <c r="BM27" s="483"/>
      <c r="BN27" s="482"/>
      <c r="BO27" s="482"/>
      <c r="BP27" s="482"/>
      <c r="BQ27" t="str">
        <f t="shared" si="0"/>
        <v/>
      </c>
      <c r="BR27" t="str">
        <f t="shared" si="1"/>
        <v/>
      </c>
      <c r="BY27" s="252" t="s">
        <v>693</v>
      </c>
      <c r="BZ27" s="252" t="s">
        <v>693</v>
      </c>
    </row>
    <row r="28" spans="1:78" ht="15.75" thickBot="1">
      <c r="A28" s="10">
        <v>26</v>
      </c>
      <c r="B28" s="10">
        <v>0.37</v>
      </c>
      <c r="E28" s="10">
        <v>20</v>
      </c>
      <c r="F28" s="10">
        <v>0.86</v>
      </c>
      <c r="AE28" s="13">
        <v>26</v>
      </c>
      <c r="AF28" s="13">
        <v>21.06</v>
      </c>
      <c r="AJ28" s="22" t="s">
        <v>330</v>
      </c>
      <c r="AK28" s="34">
        <v>3.47</v>
      </c>
      <c r="AN28" t="s">
        <v>331</v>
      </c>
      <c r="AO28">
        <v>1</v>
      </c>
      <c r="BE28" s="257" t="s">
        <v>694</v>
      </c>
      <c r="BF28" s="253">
        <v>26</v>
      </c>
      <c r="BG28" s="254">
        <v>304</v>
      </c>
      <c r="BH28" s="255"/>
      <c r="BK28" s="488"/>
      <c r="BL28" s="483"/>
      <c r="BM28" s="483"/>
      <c r="BN28" s="482"/>
      <c r="BO28" s="482"/>
      <c r="BP28" s="482"/>
      <c r="BQ28" t="str">
        <f t="shared" si="0"/>
        <v/>
      </c>
      <c r="BR28" t="str">
        <f t="shared" si="1"/>
        <v/>
      </c>
      <c r="BY28" s="257" t="s">
        <v>694</v>
      </c>
      <c r="BZ28" s="257" t="s">
        <v>694</v>
      </c>
    </row>
    <row r="29" spans="1:78" ht="15.75" thickBot="1">
      <c r="A29" s="10">
        <v>27</v>
      </c>
      <c r="B29" s="10">
        <v>0.37</v>
      </c>
      <c r="E29" s="10">
        <v>21</v>
      </c>
      <c r="F29" s="10">
        <v>0.8</v>
      </c>
      <c r="AE29" s="13">
        <v>27</v>
      </c>
      <c r="AF29" s="13">
        <v>21.67</v>
      </c>
      <c r="AJ29" s="22" t="s">
        <v>332</v>
      </c>
      <c r="AK29" s="34">
        <v>3.65</v>
      </c>
      <c r="BE29" s="258" t="s">
        <v>672</v>
      </c>
      <c r="BF29" s="259">
        <v>27</v>
      </c>
      <c r="BG29" s="260">
        <v>5</v>
      </c>
      <c r="BH29" s="260"/>
      <c r="BI29" s="1663" t="s">
        <v>660</v>
      </c>
      <c r="BQ29" t="str">
        <f t="shared" si="0"/>
        <v/>
      </c>
      <c r="BR29" t="str">
        <f t="shared" si="1"/>
        <v/>
      </c>
      <c r="BY29" s="249" t="s">
        <v>695</v>
      </c>
    </row>
    <row r="30" spans="1:78" ht="15.75" thickBot="1">
      <c r="A30" s="10">
        <v>28</v>
      </c>
      <c r="B30" s="10">
        <v>0.37</v>
      </c>
      <c r="E30" s="10">
        <v>22</v>
      </c>
      <c r="F30" s="10">
        <v>0.8</v>
      </c>
      <c r="AE30" s="13">
        <v>28</v>
      </c>
      <c r="AF30" s="13">
        <v>22.27</v>
      </c>
      <c r="AJ30" s="22" t="s">
        <v>333</v>
      </c>
      <c r="AK30" s="34">
        <v>3.83</v>
      </c>
      <c r="BE30" s="258" t="s">
        <v>673</v>
      </c>
      <c r="BF30" s="259">
        <v>28</v>
      </c>
      <c r="BG30" s="260">
        <v>6</v>
      </c>
      <c r="BH30" s="260"/>
      <c r="BI30" s="1663"/>
      <c r="BY30" s="249" t="s">
        <v>696</v>
      </c>
    </row>
    <row r="31" spans="1:78" ht="15.75" thickBot="1">
      <c r="A31" s="10">
        <v>29</v>
      </c>
      <c r="B31" s="10">
        <v>0.37</v>
      </c>
      <c r="E31" s="10">
        <v>23</v>
      </c>
      <c r="F31" s="10">
        <v>0.8</v>
      </c>
      <c r="AE31" s="13">
        <v>29</v>
      </c>
      <c r="AF31" s="13">
        <v>22.88</v>
      </c>
      <c r="AJ31" s="22" t="s">
        <v>334</v>
      </c>
      <c r="AK31" s="34">
        <v>4.01</v>
      </c>
      <c r="BE31" s="258" t="s">
        <v>674</v>
      </c>
      <c r="BF31" s="259">
        <v>29</v>
      </c>
      <c r="BG31" s="260">
        <v>10</v>
      </c>
      <c r="BH31" s="260"/>
      <c r="BI31" s="1663"/>
      <c r="BY31" s="249" t="s">
        <v>697</v>
      </c>
    </row>
    <row r="32" spans="1:78" ht="15.75" thickBot="1">
      <c r="A32" s="10">
        <v>30</v>
      </c>
      <c r="B32" s="10">
        <v>0.37</v>
      </c>
      <c r="E32" s="10">
        <v>24</v>
      </c>
      <c r="F32" s="10">
        <v>0.8</v>
      </c>
      <c r="AE32" s="13">
        <v>30</v>
      </c>
      <c r="AF32" s="13">
        <v>23.48</v>
      </c>
      <c r="AJ32" s="22" t="s">
        <v>335</v>
      </c>
      <c r="AK32" s="34">
        <v>4.3600000000000003</v>
      </c>
      <c r="BE32" s="258" t="s">
        <v>676</v>
      </c>
      <c r="BF32" s="259">
        <v>30</v>
      </c>
      <c r="BG32" s="260">
        <v>10</v>
      </c>
      <c r="BH32" s="260"/>
      <c r="BI32" s="1663"/>
      <c r="BY32" s="249" t="s">
        <v>746</v>
      </c>
    </row>
    <row r="33" spans="1:77" ht="15.75" thickBot="1">
      <c r="A33" s="10">
        <v>31</v>
      </c>
      <c r="B33" s="10">
        <v>0.36</v>
      </c>
      <c r="E33" s="10">
        <v>25</v>
      </c>
      <c r="F33" s="10">
        <v>0.8</v>
      </c>
      <c r="AE33" s="13">
        <v>31</v>
      </c>
      <c r="AF33" s="13">
        <v>24.08</v>
      </c>
      <c r="AJ33" s="29" t="s">
        <v>336</v>
      </c>
      <c r="AK33" s="35">
        <v>4.72</v>
      </c>
      <c r="BE33" s="258" t="s">
        <v>677</v>
      </c>
      <c r="BF33" s="259">
        <v>31</v>
      </c>
      <c r="BG33" s="260">
        <v>15</v>
      </c>
      <c r="BH33" s="259"/>
      <c r="BI33" s="1663"/>
      <c r="BY33" s="249" t="s">
        <v>668</v>
      </c>
    </row>
    <row r="34" spans="1:77" ht="16.5" thickTop="1" thickBot="1">
      <c r="A34" s="10">
        <v>32</v>
      </c>
      <c r="B34" s="10">
        <v>0.36</v>
      </c>
      <c r="E34" s="10">
        <v>26</v>
      </c>
      <c r="F34" s="10">
        <v>0.8</v>
      </c>
      <c r="AE34" s="13">
        <v>32</v>
      </c>
      <c r="AF34" s="13">
        <v>24.69</v>
      </c>
      <c r="AJ34" s="32" t="s">
        <v>337</v>
      </c>
      <c r="AK34" s="33">
        <v>5.07</v>
      </c>
      <c r="BE34" s="258" t="s">
        <v>698</v>
      </c>
      <c r="BF34" s="259">
        <v>32</v>
      </c>
      <c r="BG34" s="260">
        <v>24</v>
      </c>
      <c r="BH34" s="260"/>
      <c r="BI34" s="1663"/>
      <c r="BY34" s="249" t="s">
        <v>744</v>
      </c>
    </row>
    <row r="35" spans="1:77" ht="15.75" thickBot="1">
      <c r="A35" s="10">
        <v>33</v>
      </c>
      <c r="B35" s="10">
        <v>0.36</v>
      </c>
      <c r="E35" s="10">
        <v>27</v>
      </c>
      <c r="F35" s="10">
        <v>0.8</v>
      </c>
      <c r="AE35" s="13">
        <v>33</v>
      </c>
      <c r="AF35" s="13">
        <v>25.29</v>
      </c>
      <c r="AJ35" s="22" t="s">
        <v>338</v>
      </c>
      <c r="AK35" s="34">
        <v>5.42</v>
      </c>
      <c r="BE35" s="258" t="s">
        <v>702</v>
      </c>
      <c r="BF35" s="259">
        <v>33</v>
      </c>
      <c r="BG35" s="261">
        <v>30</v>
      </c>
      <c r="BH35" s="260"/>
      <c r="BI35" s="1663"/>
      <c r="BY35" s="249" t="s">
        <v>745</v>
      </c>
    </row>
    <row r="36" spans="1:77" ht="15.75" thickBot="1">
      <c r="A36" s="10">
        <v>34</v>
      </c>
      <c r="B36" s="10">
        <v>0.36</v>
      </c>
      <c r="E36" s="10">
        <v>28</v>
      </c>
      <c r="F36" s="10">
        <v>0.8</v>
      </c>
      <c r="AE36" s="13">
        <v>34</v>
      </c>
      <c r="AF36" s="13">
        <v>25.9</v>
      </c>
      <c r="AJ36" s="22" t="s">
        <v>339</v>
      </c>
      <c r="AK36" s="34">
        <v>5.76</v>
      </c>
      <c r="BE36" s="258" t="s">
        <v>703</v>
      </c>
      <c r="BF36" s="259">
        <v>34</v>
      </c>
      <c r="BG36" s="260">
        <v>36</v>
      </c>
      <c r="BH36" s="260"/>
      <c r="BI36" s="1663"/>
      <c r="BY36" s="272" t="s">
        <v>670</v>
      </c>
    </row>
    <row r="37" spans="1:77" ht="15.75" thickBot="1">
      <c r="A37" s="10">
        <v>35</v>
      </c>
      <c r="B37" s="10">
        <v>0.36</v>
      </c>
      <c r="E37" s="10">
        <v>29</v>
      </c>
      <c r="F37" s="10">
        <v>0.8</v>
      </c>
      <c r="AE37" s="13">
        <v>35</v>
      </c>
      <c r="AF37" s="13">
        <v>26.5</v>
      </c>
      <c r="AJ37" s="22" t="s">
        <v>340</v>
      </c>
      <c r="AK37" s="34">
        <v>6.61</v>
      </c>
      <c r="BE37" s="258" t="s">
        <v>704</v>
      </c>
      <c r="BF37" s="259">
        <v>35</v>
      </c>
      <c r="BG37" s="260">
        <v>50</v>
      </c>
      <c r="BH37" s="260"/>
      <c r="BI37" s="1663"/>
      <c r="BY37" s="272" t="s">
        <v>698</v>
      </c>
    </row>
    <row r="38" spans="1:77" ht="15.75" thickBot="1">
      <c r="A38" s="10">
        <v>36</v>
      </c>
      <c r="B38" s="10">
        <v>0.36</v>
      </c>
      <c r="E38" s="10">
        <v>30</v>
      </c>
      <c r="F38" s="10">
        <v>0.8</v>
      </c>
      <c r="AE38" s="13">
        <v>36</v>
      </c>
      <c r="AF38" s="13">
        <v>27.1</v>
      </c>
      <c r="AJ38" s="22" t="s">
        <v>341</v>
      </c>
      <c r="AK38" s="34">
        <v>7.45</v>
      </c>
      <c r="BY38" s="272" t="s">
        <v>747</v>
      </c>
    </row>
    <row r="39" spans="1:77" ht="15.75" thickBot="1">
      <c r="A39" s="10">
        <v>37</v>
      </c>
      <c r="B39" s="10">
        <v>0.36</v>
      </c>
      <c r="E39" s="10">
        <v>31</v>
      </c>
      <c r="F39" s="10">
        <v>0.78</v>
      </c>
      <c r="AE39" s="13">
        <v>37</v>
      </c>
      <c r="AF39" s="13">
        <v>27.71</v>
      </c>
      <c r="AJ39" s="22" t="s">
        <v>342</v>
      </c>
      <c r="AK39" s="34">
        <v>8.2799999999999994</v>
      </c>
      <c r="BE39" s="276" t="s">
        <v>695</v>
      </c>
      <c r="BI39" s="1663" t="s">
        <v>667</v>
      </c>
      <c r="BY39" s="272" t="s">
        <v>705</v>
      </c>
    </row>
    <row r="40" spans="1:77" ht="15.75" thickBot="1">
      <c r="A40" s="10">
        <v>38</v>
      </c>
      <c r="B40" s="10">
        <v>0.36</v>
      </c>
      <c r="E40" s="10">
        <v>32</v>
      </c>
      <c r="F40" s="10">
        <v>0.78</v>
      </c>
      <c r="AE40" s="13">
        <v>38</v>
      </c>
      <c r="AF40" s="13">
        <v>28.31</v>
      </c>
      <c r="AJ40" s="22" t="s">
        <v>343</v>
      </c>
      <c r="AK40" s="34">
        <v>9.1</v>
      </c>
      <c r="BE40" s="272" t="s">
        <v>696</v>
      </c>
      <c r="BI40" s="1663"/>
      <c r="BY40" s="272" t="s">
        <v>706</v>
      </c>
    </row>
    <row r="41" spans="1:77" ht="15.75" thickBot="1">
      <c r="A41" s="10">
        <v>39</v>
      </c>
      <c r="B41" s="10">
        <v>0.36</v>
      </c>
      <c r="E41" s="10">
        <v>33</v>
      </c>
      <c r="F41" s="10">
        <v>0.78</v>
      </c>
      <c r="AE41" s="13">
        <v>39</v>
      </c>
      <c r="AF41" s="13">
        <v>28.92</v>
      </c>
      <c r="AJ41" s="22" t="s">
        <v>344</v>
      </c>
      <c r="AK41" s="34">
        <v>9.91</v>
      </c>
      <c r="BE41" s="272" t="s">
        <v>697</v>
      </c>
      <c r="BI41" s="1663"/>
      <c r="BY41" s="272" t="s">
        <v>704</v>
      </c>
    </row>
    <row r="42" spans="1:77" ht="15.75" thickBot="1">
      <c r="A42" s="10">
        <v>40</v>
      </c>
      <c r="B42" s="10">
        <v>0.36</v>
      </c>
      <c r="E42" s="10">
        <v>34</v>
      </c>
      <c r="F42" s="10">
        <v>0.78</v>
      </c>
      <c r="AE42" s="13">
        <v>40</v>
      </c>
      <c r="AF42" s="13">
        <v>29.52</v>
      </c>
      <c r="AJ42" s="22" t="s">
        <v>345</v>
      </c>
      <c r="AK42" s="34">
        <v>10.71</v>
      </c>
      <c r="BE42" s="276" t="s">
        <v>668</v>
      </c>
      <c r="BI42" s="1663"/>
      <c r="BY42" s="272"/>
    </row>
    <row r="43" spans="1:77" ht="15.75" thickBot="1">
      <c r="A43" s="10">
        <v>41</v>
      </c>
      <c r="B43" s="10">
        <v>0.35</v>
      </c>
      <c r="E43" s="10">
        <v>35</v>
      </c>
      <c r="F43" s="10">
        <v>0.78</v>
      </c>
      <c r="AE43" s="13">
        <v>41</v>
      </c>
      <c r="AF43" s="13">
        <v>30.12</v>
      </c>
      <c r="AJ43" s="22" t="s">
        <v>346</v>
      </c>
      <c r="AK43" s="34">
        <v>11.51</v>
      </c>
      <c r="BE43" s="272" t="s">
        <v>668</v>
      </c>
      <c r="BI43" s="1663"/>
      <c r="BY43" s="249"/>
    </row>
    <row r="44" spans="1:77" ht="15.75" thickBot="1">
      <c r="A44" s="10">
        <v>42</v>
      </c>
      <c r="B44" s="10">
        <v>0.35</v>
      </c>
      <c r="E44" s="10">
        <v>36</v>
      </c>
      <c r="F44" s="10">
        <v>0.78</v>
      </c>
      <c r="AE44" s="13">
        <v>42</v>
      </c>
      <c r="AF44" s="13">
        <v>30.73</v>
      </c>
      <c r="AJ44" s="22" t="s">
        <v>347</v>
      </c>
      <c r="AK44" s="34">
        <v>12.3</v>
      </c>
      <c r="BE44" s="272" t="s">
        <v>668</v>
      </c>
      <c r="BI44" s="1663"/>
      <c r="BY44" s="249"/>
    </row>
    <row r="45" spans="1:77" ht="15.75" thickBot="1">
      <c r="A45" s="10">
        <v>43</v>
      </c>
      <c r="B45" s="10">
        <v>0.35</v>
      </c>
      <c r="E45" s="10">
        <v>37</v>
      </c>
      <c r="F45" s="10">
        <v>0.78</v>
      </c>
      <c r="AE45" s="13">
        <v>43</v>
      </c>
      <c r="AF45" s="13">
        <v>31.33</v>
      </c>
      <c r="AJ45" s="22" t="s">
        <v>348</v>
      </c>
      <c r="AK45" s="34">
        <v>13.86</v>
      </c>
      <c r="BE45" s="272" t="s">
        <v>668</v>
      </c>
      <c r="BI45" s="1663"/>
      <c r="BY45" s="249"/>
    </row>
    <row r="46" spans="1:77" ht="15.75" thickBot="1">
      <c r="A46" s="10">
        <v>44</v>
      </c>
      <c r="B46" s="10">
        <v>0.35</v>
      </c>
      <c r="E46" s="10">
        <v>38</v>
      </c>
      <c r="F46" s="10">
        <v>0.78</v>
      </c>
      <c r="AE46" s="13">
        <v>44</v>
      </c>
      <c r="AF46" s="13">
        <v>31.94</v>
      </c>
      <c r="AJ46" s="22" t="s">
        <v>349</v>
      </c>
      <c r="AK46" s="34">
        <v>15.4</v>
      </c>
      <c r="BE46" s="272" t="s">
        <v>669</v>
      </c>
      <c r="BI46" s="1663"/>
    </row>
    <row r="47" spans="1:77" ht="15.75" thickBot="1">
      <c r="A47" s="10">
        <v>45</v>
      </c>
      <c r="B47" s="10">
        <v>0.35</v>
      </c>
      <c r="E47" s="10">
        <v>39</v>
      </c>
      <c r="F47" s="10">
        <v>0.78</v>
      </c>
      <c r="AE47" s="13">
        <v>45</v>
      </c>
      <c r="AF47" s="13">
        <v>32.54</v>
      </c>
      <c r="AJ47" s="29" t="s">
        <v>350</v>
      </c>
      <c r="AK47" s="35">
        <v>16.93</v>
      </c>
      <c r="BE47" s="272" t="s">
        <v>670</v>
      </c>
      <c r="BI47" s="1663"/>
    </row>
    <row r="48" spans="1:77" ht="15.75" thickTop="1">
      <c r="A48" s="10">
        <v>46</v>
      </c>
      <c r="B48" s="10">
        <v>0.35</v>
      </c>
      <c r="E48" s="10">
        <v>40</v>
      </c>
      <c r="F48" s="10">
        <v>0.78</v>
      </c>
      <c r="AE48" s="13">
        <v>46</v>
      </c>
      <c r="AF48" s="13">
        <v>33.1</v>
      </c>
      <c r="BE48" s="272" t="s">
        <v>698</v>
      </c>
    </row>
    <row r="49" spans="1:57">
      <c r="A49" s="10">
        <v>47</v>
      </c>
      <c r="B49" s="10">
        <v>0.35</v>
      </c>
      <c r="E49" s="10">
        <v>41</v>
      </c>
      <c r="F49" s="10">
        <v>0.75</v>
      </c>
      <c r="AE49" s="13">
        <v>47</v>
      </c>
      <c r="AF49" s="13">
        <v>33.659999999999997</v>
      </c>
      <c r="BE49" s="272" t="s">
        <v>699</v>
      </c>
    </row>
    <row r="50" spans="1:57">
      <c r="A50" s="10">
        <v>48</v>
      </c>
      <c r="B50" s="10">
        <v>0.35</v>
      </c>
      <c r="E50" s="10">
        <v>42</v>
      </c>
      <c r="F50" s="10">
        <v>0.75</v>
      </c>
      <c r="AE50" s="13">
        <v>48</v>
      </c>
      <c r="AF50" s="13">
        <v>34.22</v>
      </c>
      <c r="BE50" s="272" t="s">
        <v>700</v>
      </c>
    </row>
    <row r="51" spans="1:57">
      <c r="A51" s="10">
        <v>49</v>
      </c>
      <c r="B51" s="10">
        <v>0.35</v>
      </c>
      <c r="E51" s="10">
        <v>43</v>
      </c>
      <c r="F51" s="10">
        <v>0.75</v>
      </c>
      <c r="AE51" s="13">
        <v>49</v>
      </c>
      <c r="AF51" s="13">
        <v>34.78</v>
      </c>
      <c r="BE51" s="272" t="s">
        <v>701</v>
      </c>
    </row>
    <row r="52" spans="1:57">
      <c r="A52" s="10">
        <v>50</v>
      </c>
      <c r="B52" s="10">
        <v>0.35</v>
      </c>
      <c r="E52" s="10">
        <v>44</v>
      </c>
      <c r="F52" s="10">
        <v>0.75</v>
      </c>
      <c r="AE52" s="13">
        <v>50</v>
      </c>
      <c r="AF52" s="13">
        <v>35.340000000000003</v>
      </c>
    </row>
    <row r="53" spans="1:57">
      <c r="A53" s="10">
        <v>51</v>
      </c>
      <c r="B53" s="10">
        <v>0.34</v>
      </c>
      <c r="E53" s="10">
        <v>45</v>
      </c>
      <c r="F53" s="10">
        <v>0.75</v>
      </c>
      <c r="AE53" s="13">
        <v>51</v>
      </c>
      <c r="AF53" s="13">
        <v>31.9</v>
      </c>
    </row>
    <row r="54" spans="1:57">
      <c r="A54" s="10">
        <v>52</v>
      </c>
      <c r="B54" s="10">
        <v>0.34</v>
      </c>
      <c r="E54" s="10">
        <v>46</v>
      </c>
      <c r="F54" s="10">
        <v>0.75</v>
      </c>
      <c r="AE54" s="13">
        <v>52</v>
      </c>
      <c r="AF54" s="13">
        <v>36.46</v>
      </c>
    </row>
    <row r="55" spans="1:57">
      <c r="A55" s="10">
        <v>53</v>
      </c>
      <c r="B55" s="10">
        <v>0.34</v>
      </c>
      <c r="E55" s="10">
        <v>47</v>
      </c>
      <c r="F55" s="10">
        <v>0.75</v>
      </c>
      <c r="AE55" s="13">
        <v>53</v>
      </c>
      <c r="AF55" s="13">
        <v>37.020000000000003</v>
      </c>
    </row>
    <row r="56" spans="1:57">
      <c r="A56" s="10">
        <v>54</v>
      </c>
      <c r="B56" s="10">
        <v>0.34</v>
      </c>
      <c r="E56" s="10">
        <v>48</v>
      </c>
      <c r="F56" s="10">
        <v>0.75</v>
      </c>
      <c r="AE56" s="13">
        <v>54</v>
      </c>
      <c r="AF56" s="13">
        <v>37.58</v>
      </c>
    </row>
    <row r="57" spans="1:57">
      <c r="A57" s="10">
        <v>55</v>
      </c>
      <c r="B57" s="10">
        <v>0.34</v>
      </c>
      <c r="E57" s="10">
        <v>49</v>
      </c>
      <c r="F57" s="10">
        <v>0.75</v>
      </c>
      <c r="AE57" s="13">
        <v>55</v>
      </c>
      <c r="AF57" s="13">
        <v>38.14</v>
      </c>
    </row>
    <row r="58" spans="1:57">
      <c r="A58" s="10">
        <v>56</v>
      </c>
      <c r="B58" s="10">
        <v>0.34</v>
      </c>
      <c r="E58" s="10">
        <v>50</v>
      </c>
      <c r="F58" s="10">
        <v>0.75</v>
      </c>
      <c r="AE58" s="13">
        <v>56</v>
      </c>
      <c r="AF58" s="13">
        <v>38.700000000000003</v>
      </c>
    </row>
    <row r="59" spans="1:57">
      <c r="A59" s="10">
        <v>57</v>
      </c>
      <c r="B59" s="10">
        <v>0.34</v>
      </c>
      <c r="E59" s="10">
        <v>51</v>
      </c>
      <c r="F59" s="10">
        <v>0.7</v>
      </c>
      <c r="AE59" s="13">
        <v>57</v>
      </c>
      <c r="AF59" s="13">
        <v>39.26</v>
      </c>
    </row>
    <row r="60" spans="1:57">
      <c r="A60" s="10">
        <v>58</v>
      </c>
      <c r="B60" s="10">
        <v>0.34</v>
      </c>
      <c r="E60" s="10">
        <v>52</v>
      </c>
      <c r="F60" s="10">
        <v>0.7</v>
      </c>
      <c r="AE60" s="13">
        <v>58</v>
      </c>
      <c r="AF60" s="13">
        <v>39.82</v>
      </c>
    </row>
    <row r="61" spans="1:57">
      <c r="A61" s="10">
        <v>59</v>
      </c>
      <c r="B61" s="10">
        <v>0.34</v>
      </c>
      <c r="E61" s="10">
        <v>53</v>
      </c>
      <c r="F61" s="10">
        <v>0.7</v>
      </c>
      <c r="AE61" s="13">
        <v>59</v>
      </c>
      <c r="AF61" s="13">
        <v>40.380000000000003</v>
      </c>
    </row>
    <row r="62" spans="1:57">
      <c r="A62" s="10">
        <v>60</v>
      </c>
      <c r="B62" s="10">
        <v>0.34</v>
      </c>
      <c r="E62" s="10">
        <v>54</v>
      </c>
      <c r="F62" s="10">
        <v>0.7</v>
      </c>
      <c r="AE62" s="13">
        <v>60</v>
      </c>
      <c r="AF62" s="13">
        <v>40.94</v>
      </c>
    </row>
    <row r="63" spans="1:57">
      <c r="A63" s="152">
        <v>61</v>
      </c>
      <c r="B63" s="152">
        <v>0.33</v>
      </c>
      <c r="E63" s="10">
        <v>55</v>
      </c>
      <c r="F63" s="10">
        <v>0.7</v>
      </c>
      <c r="AE63" s="13">
        <v>61</v>
      </c>
      <c r="AF63" s="13">
        <v>41.5</v>
      </c>
    </row>
    <row r="64" spans="1:57">
      <c r="E64" s="10">
        <v>56</v>
      </c>
      <c r="F64" s="10">
        <v>0.7</v>
      </c>
      <c r="AE64" s="13">
        <v>62</v>
      </c>
      <c r="AF64" s="13">
        <v>42.06</v>
      </c>
    </row>
    <row r="65" spans="5:32">
      <c r="E65" s="10">
        <v>57</v>
      </c>
      <c r="F65" s="10">
        <v>0.7</v>
      </c>
      <c r="AE65" s="13">
        <v>63</v>
      </c>
      <c r="AF65" s="13">
        <v>42.62</v>
      </c>
    </row>
    <row r="66" spans="5:32">
      <c r="E66" s="10">
        <v>58</v>
      </c>
      <c r="F66" s="10">
        <v>0.7</v>
      </c>
      <c r="AE66" s="13">
        <v>64</v>
      </c>
      <c r="AF66" s="13">
        <v>43.18</v>
      </c>
    </row>
    <row r="67" spans="5:32">
      <c r="E67" s="10">
        <v>59</v>
      </c>
      <c r="F67" s="10">
        <v>0.7</v>
      </c>
      <c r="AE67" s="13">
        <v>65</v>
      </c>
      <c r="AF67" s="13">
        <v>43.74</v>
      </c>
    </row>
    <row r="68" spans="5:32">
      <c r="E68" s="10">
        <v>60</v>
      </c>
      <c r="F68" s="10">
        <v>0.7</v>
      </c>
      <c r="AE68" s="13">
        <v>66</v>
      </c>
      <c r="AF68" s="13">
        <v>44.3</v>
      </c>
    </row>
    <row r="69" spans="5:32">
      <c r="E69" s="10">
        <v>61</v>
      </c>
      <c r="F69" s="10">
        <v>0.7</v>
      </c>
      <c r="AE69" s="13">
        <v>67</v>
      </c>
      <c r="AF69" s="13">
        <v>44.86</v>
      </c>
    </row>
    <row r="70" spans="5:32">
      <c r="E70" s="10">
        <v>62</v>
      </c>
      <c r="F70" s="10">
        <v>0.7</v>
      </c>
      <c r="AE70" s="13">
        <v>68</v>
      </c>
      <c r="AF70" s="13">
        <v>45.42</v>
      </c>
    </row>
    <row r="71" spans="5:32">
      <c r="E71" s="10">
        <v>63</v>
      </c>
      <c r="F71" s="10">
        <v>0.7</v>
      </c>
      <c r="AE71" s="13">
        <v>69</v>
      </c>
      <c r="AF71" s="13">
        <v>45.98</v>
      </c>
    </row>
    <row r="72" spans="5:32">
      <c r="E72" s="10">
        <v>64</v>
      </c>
      <c r="F72" s="10">
        <v>0.7</v>
      </c>
      <c r="AE72" s="13">
        <v>70</v>
      </c>
      <c r="AF72" s="13">
        <v>46.54</v>
      </c>
    </row>
    <row r="73" spans="5:32">
      <c r="E73" s="10">
        <v>65</v>
      </c>
      <c r="F73" s="10">
        <v>0.7</v>
      </c>
      <c r="AE73" s="13">
        <v>71</v>
      </c>
      <c r="AF73" s="13">
        <v>47.1</v>
      </c>
    </row>
    <row r="74" spans="5:32">
      <c r="E74" s="10">
        <v>66</v>
      </c>
      <c r="F74" s="10">
        <v>0.7</v>
      </c>
      <c r="AE74" s="13">
        <v>72</v>
      </c>
      <c r="AF74" s="13">
        <v>47.66</v>
      </c>
    </row>
    <row r="75" spans="5:32">
      <c r="E75" s="10">
        <v>67</v>
      </c>
      <c r="F75" s="10">
        <v>0.7</v>
      </c>
      <c r="AE75" s="13">
        <v>73</v>
      </c>
      <c r="AF75" s="13">
        <v>48.22</v>
      </c>
    </row>
    <row r="76" spans="5:32">
      <c r="E76" s="10">
        <v>68</v>
      </c>
      <c r="F76" s="10">
        <v>0.7</v>
      </c>
      <c r="AE76" s="13">
        <v>74</v>
      </c>
      <c r="AF76" s="13">
        <v>48.78</v>
      </c>
    </row>
    <row r="77" spans="5:32">
      <c r="E77" s="10">
        <v>69</v>
      </c>
      <c r="F77" s="10">
        <v>0.7</v>
      </c>
      <c r="AE77" s="13">
        <v>75</v>
      </c>
      <c r="AF77" s="13">
        <v>49.34</v>
      </c>
    </row>
    <row r="78" spans="5:32">
      <c r="E78" s="10">
        <v>70</v>
      </c>
      <c r="F78" s="10">
        <v>0.7</v>
      </c>
      <c r="AE78" s="13">
        <v>76</v>
      </c>
      <c r="AF78" s="13">
        <v>49.9</v>
      </c>
    </row>
    <row r="79" spans="5:32">
      <c r="E79" s="10">
        <v>71</v>
      </c>
      <c r="F79" s="10">
        <v>0.7</v>
      </c>
      <c r="AE79" s="13">
        <v>77</v>
      </c>
      <c r="AF79" s="13">
        <v>50.46</v>
      </c>
    </row>
    <row r="80" spans="5:32">
      <c r="E80" s="10">
        <v>72</v>
      </c>
      <c r="F80" s="10">
        <v>0.7</v>
      </c>
      <c r="AE80" s="13">
        <v>78</v>
      </c>
      <c r="AF80" s="13">
        <v>51.58</v>
      </c>
    </row>
    <row r="81" spans="5:32">
      <c r="E81" s="10">
        <v>73</v>
      </c>
      <c r="F81" s="10">
        <v>0.7</v>
      </c>
      <c r="AE81" s="13">
        <v>79</v>
      </c>
      <c r="AF81" s="13">
        <v>51.58</v>
      </c>
    </row>
    <row r="82" spans="5:32">
      <c r="E82" s="10">
        <v>74</v>
      </c>
      <c r="F82" s="10">
        <v>0.7</v>
      </c>
      <c r="AE82" s="13">
        <v>80</v>
      </c>
      <c r="AF82" s="13">
        <v>52.14</v>
      </c>
    </row>
    <row r="83" spans="5:32">
      <c r="E83" s="10">
        <v>75</v>
      </c>
      <c r="F83" s="10">
        <v>0.7</v>
      </c>
      <c r="AE83" s="13">
        <v>81</v>
      </c>
      <c r="AF83" s="13">
        <v>52.7</v>
      </c>
    </row>
    <row r="84" spans="5:32">
      <c r="E84" s="10">
        <v>76</v>
      </c>
      <c r="F84" s="10">
        <v>0.65</v>
      </c>
      <c r="AE84" s="13">
        <v>82</v>
      </c>
      <c r="AF84" s="13">
        <v>53.26</v>
      </c>
    </row>
    <row r="85" spans="5:32">
      <c r="E85" s="10">
        <v>77</v>
      </c>
      <c r="F85" s="10">
        <v>0.65</v>
      </c>
      <c r="AE85" s="13">
        <v>83</v>
      </c>
      <c r="AF85" s="13">
        <v>53.82</v>
      </c>
    </row>
    <row r="86" spans="5:32">
      <c r="E86" s="10">
        <v>78</v>
      </c>
      <c r="F86" s="10">
        <v>0.65</v>
      </c>
      <c r="AE86" s="13">
        <v>84</v>
      </c>
      <c r="AF86" s="13">
        <v>54.38</v>
      </c>
    </row>
    <row r="87" spans="5:32">
      <c r="E87" s="10">
        <v>79</v>
      </c>
      <c r="F87" s="10">
        <v>0.65</v>
      </c>
      <c r="AE87" s="13">
        <v>85</v>
      </c>
      <c r="AF87" s="13">
        <v>54.94</v>
      </c>
    </row>
    <row r="88" spans="5:32">
      <c r="E88" s="10">
        <v>80</v>
      </c>
      <c r="F88" s="10">
        <v>0.65</v>
      </c>
      <c r="AE88" s="13">
        <v>86</v>
      </c>
      <c r="AF88" s="13">
        <v>55.5</v>
      </c>
    </row>
    <row r="89" spans="5:32">
      <c r="E89" s="10">
        <v>81</v>
      </c>
      <c r="F89" s="10">
        <v>0.65</v>
      </c>
      <c r="AE89" s="13">
        <v>87</v>
      </c>
      <c r="AF89" s="13">
        <v>56.06</v>
      </c>
    </row>
    <row r="90" spans="5:32">
      <c r="E90" s="10">
        <v>82</v>
      </c>
      <c r="F90" s="10">
        <v>0.65</v>
      </c>
      <c r="AE90" s="13">
        <v>88</v>
      </c>
      <c r="AF90" s="13">
        <v>56.62</v>
      </c>
    </row>
    <row r="91" spans="5:32">
      <c r="E91" s="10">
        <v>83</v>
      </c>
      <c r="F91" s="10">
        <v>0.65</v>
      </c>
      <c r="AE91" s="13">
        <v>89</v>
      </c>
      <c r="AF91" s="13">
        <v>57.18</v>
      </c>
    </row>
    <row r="92" spans="5:32">
      <c r="E92" s="10">
        <v>84</v>
      </c>
      <c r="F92" s="10">
        <v>0.65</v>
      </c>
      <c r="AE92" s="13">
        <v>90</v>
      </c>
      <c r="AF92" s="13">
        <v>57.74</v>
      </c>
    </row>
    <row r="93" spans="5:32">
      <c r="E93" s="10">
        <v>85</v>
      </c>
      <c r="F93" s="10">
        <v>0.65</v>
      </c>
      <c r="AE93" s="13">
        <v>91</v>
      </c>
      <c r="AF93" s="13">
        <v>58.3</v>
      </c>
    </row>
    <row r="94" spans="5:32">
      <c r="E94" s="10">
        <v>86</v>
      </c>
      <c r="F94" s="10">
        <v>0.65</v>
      </c>
      <c r="AE94" s="13">
        <v>92</v>
      </c>
      <c r="AF94" s="13">
        <v>58.86</v>
      </c>
    </row>
    <row r="95" spans="5:32">
      <c r="E95" s="10">
        <v>87</v>
      </c>
      <c r="F95" s="10">
        <v>0.65</v>
      </c>
      <c r="AE95" s="13">
        <v>93</v>
      </c>
      <c r="AF95" s="13">
        <v>59.42</v>
      </c>
    </row>
    <row r="96" spans="5:32">
      <c r="E96" s="10">
        <v>88</v>
      </c>
      <c r="F96" s="10">
        <v>0.65</v>
      </c>
      <c r="AE96" s="13">
        <v>94</v>
      </c>
      <c r="AF96" s="13">
        <v>59.98</v>
      </c>
    </row>
    <row r="97" spans="5:32">
      <c r="E97" s="10">
        <v>89</v>
      </c>
      <c r="F97" s="10">
        <v>0.65</v>
      </c>
      <c r="AE97" s="13">
        <v>95</v>
      </c>
      <c r="AF97" s="13">
        <v>60.54</v>
      </c>
    </row>
    <row r="98" spans="5:32">
      <c r="E98" s="10">
        <v>90</v>
      </c>
      <c r="F98" s="10">
        <v>0.65</v>
      </c>
      <c r="AE98" s="13">
        <v>96</v>
      </c>
      <c r="AF98" s="13">
        <v>61.1</v>
      </c>
    </row>
    <row r="99" spans="5:32">
      <c r="E99" s="10">
        <v>91</v>
      </c>
      <c r="F99" s="10">
        <v>0.65</v>
      </c>
      <c r="AE99" s="13">
        <v>97</v>
      </c>
      <c r="AF99" s="13">
        <v>61.66</v>
      </c>
    </row>
    <row r="100" spans="5:32">
      <c r="E100" s="10">
        <v>92</v>
      </c>
      <c r="F100" s="10">
        <v>0.65</v>
      </c>
      <c r="AE100" s="13">
        <v>98</v>
      </c>
      <c r="AF100" s="13">
        <v>62.22</v>
      </c>
    </row>
    <row r="101" spans="5:32">
      <c r="E101" s="10">
        <v>93</v>
      </c>
      <c r="F101" s="10">
        <v>0.65</v>
      </c>
      <c r="AE101" s="13">
        <v>99</v>
      </c>
      <c r="AF101" s="13">
        <v>62.78</v>
      </c>
    </row>
    <row r="102" spans="5:32">
      <c r="E102" s="10">
        <v>94</v>
      </c>
      <c r="F102" s="10">
        <v>0.65</v>
      </c>
      <c r="AE102" s="13">
        <v>100</v>
      </c>
      <c r="AF102" s="13">
        <v>63.34</v>
      </c>
    </row>
    <row r="103" spans="5:32">
      <c r="E103" s="10">
        <v>95</v>
      </c>
      <c r="F103" s="10">
        <v>0.65</v>
      </c>
      <c r="AE103" s="13">
        <v>101</v>
      </c>
      <c r="AF103" s="13">
        <v>63.59</v>
      </c>
    </row>
    <row r="104" spans="5:32">
      <c r="E104" s="10">
        <v>96</v>
      </c>
      <c r="F104" s="10">
        <v>0.65</v>
      </c>
      <c r="AE104" s="13">
        <v>102</v>
      </c>
      <c r="AF104" s="13">
        <v>63.84</v>
      </c>
    </row>
    <row r="105" spans="5:32">
      <c r="E105" s="10">
        <v>97</v>
      </c>
      <c r="F105" s="10">
        <v>0.65</v>
      </c>
      <c r="AE105" s="13">
        <v>103</v>
      </c>
      <c r="AF105" s="13">
        <v>64.09</v>
      </c>
    </row>
    <row r="106" spans="5:32">
      <c r="E106" s="10">
        <v>98</v>
      </c>
      <c r="F106" s="10">
        <v>0.65</v>
      </c>
      <c r="AE106" s="13">
        <v>104</v>
      </c>
      <c r="AF106" s="13">
        <v>64.34</v>
      </c>
    </row>
    <row r="107" spans="5:32">
      <c r="E107" s="10">
        <v>99</v>
      </c>
      <c r="F107" s="10">
        <v>0.65</v>
      </c>
      <c r="AE107" s="13">
        <v>105</v>
      </c>
      <c r="AF107" s="13">
        <v>64.59</v>
      </c>
    </row>
    <row r="108" spans="5:32">
      <c r="E108" s="10">
        <v>100</v>
      </c>
      <c r="F108" s="10">
        <v>0.65</v>
      </c>
      <c r="AE108" s="13">
        <v>106</v>
      </c>
      <c r="AF108" s="13">
        <v>64.84</v>
      </c>
    </row>
    <row r="109" spans="5:32">
      <c r="AE109" s="13">
        <v>107</v>
      </c>
      <c r="AF109" s="13">
        <v>65.09</v>
      </c>
    </row>
    <row r="110" spans="5:32">
      <c r="AE110" s="13">
        <v>108</v>
      </c>
      <c r="AF110" s="13">
        <v>65.34</v>
      </c>
    </row>
    <row r="111" spans="5:32">
      <c r="AE111" s="13">
        <v>109</v>
      </c>
      <c r="AF111" s="13">
        <v>65.59</v>
      </c>
    </row>
    <row r="112" spans="5:32">
      <c r="AE112" s="13">
        <v>110</v>
      </c>
      <c r="AF112" s="13">
        <v>65.84</v>
      </c>
    </row>
    <row r="113" spans="31:32">
      <c r="AE113" s="13">
        <v>111</v>
      </c>
      <c r="AF113" s="13">
        <v>66.09</v>
      </c>
    </row>
    <row r="114" spans="31:32">
      <c r="AE114" s="13">
        <v>112</v>
      </c>
      <c r="AF114" s="13">
        <v>66.34</v>
      </c>
    </row>
    <row r="115" spans="31:32">
      <c r="AE115" s="13">
        <v>113</v>
      </c>
      <c r="AF115" s="13">
        <v>66.59</v>
      </c>
    </row>
    <row r="116" spans="31:32">
      <c r="AE116" s="13">
        <v>114</v>
      </c>
      <c r="AF116" s="13">
        <v>66.84</v>
      </c>
    </row>
    <row r="117" spans="31:32">
      <c r="AE117" s="13">
        <v>115</v>
      </c>
      <c r="AF117" s="13">
        <v>67.09</v>
      </c>
    </row>
    <row r="118" spans="31:32">
      <c r="AE118" s="13">
        <v>116</v>
      </c>
      <c r="AF118" s="13">
        <v>67.34</v>
      </c>
    </row>
    <row r="119" spans="31:32">
      <c r="AE119" s="13">
        <v>117</v>
      </c>
      <c r="AF119" s="13">
        <v>67.59</v>
      </c>
    </row>
    <row r="120" spans="31:32">
      <c r="AE120" s="13">
        <v>118</v>
      </c>
      <c r="AF120" s="13">
        <v>67.84</v>
      </c>
    </row>
    <row r="121" spans="31:32">
      <c r="AE121" s="13">
        <v>119</v>
      </c>
      <c r="AF121" s="13">
        <v>68.09</v>
      </c>
    </row>
    <row r="122" spans="31:32">
      <c r="AE122" s="13">
        <v>120</v>
      </c>
      <c r="AF122" s="13">
        <v>68.34</v>
      </c>
    </row>
    <row r="123" spans="31:32">
      <c r="AE123" s="13">
        <v>121</v>
      </c>
      <c r="AF123" s="13">
        <v>68.540000000000006</v>
      </c>
    </row>
    <row r="124" spans="31:32">
      <c r="AE124" s="13">
        <v>122</v>
      </c>
      <c r="AF124" s="13">
        <v>68.84</v>
      </c>
    </row>
    <row r="125" spans="31:32">
      <c r="AE125" s="13">
        <v>123</v>
      </c>
      <c r="AF125" s="13">
        <v>69.09</v>
      </c>
    </row>
    <row r="126" spans="31:32">
      <c r="AE126" s="13">
        <v>124</v>
      </c>
      <c r="AF126" s="13">
        <v>69.34</v>
      </c>
    </row>
    <row r="127" spans="31:32">
      <c r="AE127" s="13">
        <v>125</v>
      </c>
      <c r="AF127" s="13">
        <v>69.59</v>
      </c>
    </row>
    <row r="128" spans="31:32">
      <c r="AE128" s="13">
        <v>126</v>
      </c>
      <c r="AF128" s="13">
        <v>69.790000000000006</v>
      </c>
    </row>
    <row r="129" spans="31:32">
      <c r="AE129" s="13">
        <v>127</v>
      </c>
      <c r="AF129" s="13">
        <v>69.989999999999995</v>
      </c>
    </row>
    <row r="130" spans="31:32">
      <c r="AE130" s="13">
        <v>128</v>
      </c>
      <c r="AF130" s="13">
        <v>70.19</v>
      </c>
    </row>
    <row r="131" spans="31:32">
      <c r="AE131" s="13">
        <v>129</v>
      </c>
      <c r="AF131" s="13">
        <v>70.39</v>
      </c>
    </row>
    <row r="132" spans="31:32">
      <c r="AE132" s="13">
        <v>130</v>
      </c>
      <c r="AF132" s="13">
        <v>70.59</v>
      </c>
    </row>
    <row r="133" spans="31:32">
      <c r="AE133" s="13">
        <v>131</v>
      </c>
      <c r="AF133" s="13">
        <v>70.790000000000006</v>
      </c>
    </row>
    <row r="134" spans="31:32">
      <c r="AE134" s="13">
        <v>132</v>
      </c>
      <c r="AF134" s="13">
        <v>70.989999999999995</v>
      </c>
    </row>
    <row r="135" spans="31:32">
      <c r="AE135" s="13">
        <v>133</v>
      </c>
      <c r="AF135" s="13">
        <v>71.19</v>
      </c>
    </row>
    <row r="136" spans="31:32">
      <c r="AE136" s="13">
        <v>134</v>
      </c>
      <c r="AF136" s="13">
        <v>71.39</v>
      </c>
    </row>
    <row r="137" spans="31:32">
      <c r="AE137" s="13">
        <v>135</v>
      </c>
      <c r="AF137" s="13">
        <v>71.59</v>
      </c>
    </row>
    <row r="138" spans="31:32">
      <c r="AE138" s="13">
        <v>136</v>
      </c>
      <c r="AF138" s="13">
        <v>71.790000000000006</v>
      </c>
    </row>
    <row r="139" spans="31:32">
      <c r="AE139" s="13">
        <v>137</v>
      </c>
      <c r="AF139" s="13">
        <v>71.989999999999995</v>
      </c>
    </row>
    <row r="140" spans="31:32">
      <c r="AE140" s="13">
        <v>138</v>
      </c>
      <c r="AF140" s="13">
        <v>72.19</v>
      </c>
    </row>
    <row r="141" spans="31:32">
      <c r="AE141" s="13">
        <v>139</v>
      </c>
      <c r="AF141" s="13">
        <v>72.39</v>
      </c>
    </row>
    <row r="142" spans="31:32">
      <c r="AE142" s="13">
        <v>140</v>
      </c>
      <c r="AF142" s="13">
        <v>72.59</v>
      </c>
    </row>
    <row r="143" spans="31:32">
      <c r="AE143" s="13">
        <v>141</v>
      </c>
      <c r="AF143" s="13">
        <v>72.790000000000006</v>
      </c>
    </row>
    <row r="144" spans="31:32">
      <c r="AE144" s="13">
        <v>142</v>
      </c>
      <c r="AF144" s="13">
        <v>72.989999999999995</v>
      </c>
    </row>
    <row r="145" spans="31:32">
      <c r="AE145" s="13">
        <v>143</v>
      </c>
      <c r="AF145" s="13">
        <v>73.19</v>
      </c>
    </row>
    <row r="146" spans="31:32">
      <c r="AE146" s="13">
        <v>144</v>
      </c>
      <c r="AF146" s="13">
        <v>73.39</v>
      </c>
    </row>
    <row r="147" spans="31:32">
      <c r="AE147" s="13">
        <v>145</v>
      </c>
      <c r="AF147" s="13">
        <v>73.59</v>
      </c>
    </row>
    <row r="148" spans="31:32">
      <c r="AE148" s="13">
        <v>146</v>
      </c>
      <c r="AF148" s="13">
        <v>73.790000000000006</v>
      </c>
    </row>
    <row r="149" spans="31:32">
      <c r="AE149" s="13">
        <v>147</v>
      </c>
      <c r="AF149" s="13">
        <v>73.989999999999995</v>
      </c>
    </row>
    <row r="150" spans="31:32">
      <c r="AE150" s="13">
        <v>148</v>
      </c>
      <c r="AF150" s="13">
        <v>74.19</v>
      </c>
    </row>
    <row r="151" spans="31:32">
      <c r="AE151" s="13">
        <v>149</v>
      </c>
      <c r="AF151" s="13">
        <v>74.39</v>
      </c>
    </row>
    <row r="152" spans="31:32">
      <c r="AE152" s="13">
        <v>150</v>
      </c>
      <c r="AF152" s="13">
        <v>74.59</v>
      </c>
    </row>
    <row r="153" spans="31:32">
      <c r="AE153" s="13">
        <v>151</v>
      </c>
      <c r="AF153" s="13">
        <v>74.739999999999995</v>
      </c>
    </row>
    <row r="154" spans="31:32">
      <c r="AE154" s="13">
        <v>152</v>
      </c>
      <c r="AF154" s="13">
        <v>74.89</v>
      </c>
    </row>
    <row r="155" spans="31:32">
      <c r="AE155" s="13">
        <v>153</v>
      </c>
      <c r="AF155" s="13">
        <v>75.040000000000006</v>
      </c>
    </row>
    <row r="156" spans="31:32">
      <c r="AE156" s="13">
        <v>154</v>
      </c>
      <c r="AF156" s="13">
        <v>75.19</v>
      </c>
    </row>
    <row r="157" spans="31:32">
      <c r="AE157" s="13">
        <v>155</v>
      </c>
      <c r="AF157" s="13">
        <v>75.34</v>
      </c>
    </row>
    <row r="158" spans="31:32">
      <c r="AE158" s="13">
        <v>156</v>
      </c>
      <c r="AF158" s="13">
        <v>75.489999999999995</v>
      </c>
    </row>
    <row r="159" spans="31:32">
      <c r="AE159" s="13">
        <v>157</v>
      </c>
      <c r="AF159" s="13">
        <v>75.64</v>
      </c>
    </row>
    <row r="160" spans="31:32">
      <c r="AE160" s="13">
        <v>158</v>
      </c>
      <c r="AF160" s="13">
        <v>75.790000000000006</v>
      </c>
    </row>
    <row r="161" spans="31:32">
      <c r="AE161" s="13">
        <v>159</v>
      </c>
      <c r="AF161" s="13">
        <v>75.94</v>
      </c>
    </row>
    <row r="162" spans="31:32">
      <c r="AE162" s="13">
        <v>160</v>
      </c>
      <c r="AF162" s="13">
        <v>76.09</v>
      </c>
    </row>
    <row r="163" spans="31:32">
      <c r="AE163" s="13">
        <v>161</v>
      </c>
      <c r="AF163" s="13">
        <v>76.239999999999995</v>
      </c>
    </row>
    <row r="164" spans="31:32">
      <c r="AE164" s="13">
        <v>162</v>
      </c>
      <c r="AF164" s="13">
        <v>76.39</v>
      </c>
    </row>
    <row r="165" spans="31:32">
      <c r="AE165" s="13">
        <v>163</v>
      </c>
      <c r="AF165" s="13">
        <v>76.540000000000006</v>
      </c>
    </row>
    <row r="166" spans="31:32">
      <c r="AE166" s="13">
        <v>164</v>
      </c>
      <c r="AF166" s="13">
        <v>76.59</v>
      </c>
    </row>
    <row r="167" spans="31:32">
      <c r="AE167" s="13">
        <v>165</v>
      </c>
      <c r="AF167" s="13">
        <v>76.84</v>
      </c>
    </row>
    <row r="168" spans="31:32">
      <c r="AE168" s="13">
        <v>166</v>
      </c>
      <c r="AF168" s="13">
        <v>76.989999999999995</v>
      </c>
    </row>
    <row r="169" spans="31:32">
      <c r="AE169" s="13">
        <v>167</v>
      </c>
      <c r="AF169" s="13">
        <v>77.14</v>
      </c>
    </row>
    <row r="170" spans="31:32">
      <c r="AE170" s="13">
        <v>168</v>
      </c>
      <c r="AF170" s="13">
        <v>77.290000000000006</v>
      </c>
    </row>
    <row r="171" spans="31:32">
      <c r="AE171" s="13">
        <v>169</v>
      </c>
      <c r="AF171" s="13">
        <v>77.44</v>
      </c>
    </row>
    <row r="172" spans="31:32">
      <c r="AE172" s="13">
        <v>170</v>
      </c>
      <c r="AF172" s="13">
        <v>77.59</v>
      </c>
    </row>
    <row r="173" spans="31:32">
      <c r="AE173" s="13">
        <v>171</v>
      </c>
      <c r="AF173" s="13">
        <v>77.739999999999995</v>
      </c>
    </row>
    <row r="174" spans="31:32">
      <c r="AE174" s="13">
        <v>172</v>
      </c>
      <c r="AF174" s="13">
        <v>77.84</v>
      </c>
    </row>
    <row r="175" spans="31:32">
      <c r="AE175" s="13">
        <v>173</v>
      </c>
      <c r="AF175" s="13">
        <v>78.040000000000006</v>
      </c>
    </row>
    <row r="176" spans="31:32">
      <c r="AE176" s="13">
        <v>174</v>
      </c>
      <c r="AF176" s="13">
        <v>78.19</v>
      </c>
    </row>
    <row r="177" spans="31:32">
      <c r="AE177" s="13">
        <v>175</v>
      </c>
      <c r="AF177" s="13">
        <v>78.34</v>
      </c>
    </row>
    <row r="178" spans="31:32">
      <c r="AE178" s="13">
        <v>176</v>
      </c>
      <c r="AF178" s="13">
        <v>78.44</v>
      </c>
    </row>
    <row r="179" spans="31:32">
      <c r="AE179" s="13">
        <v>177</v>
      </c>
      <c r="AF179" s="13">
        <v>78.540000000000006</v>
      </c>
    </row>
    <row r="180" spans="31:32">
      <c r="AE180" s="13">
        <v>178</v>
      </c>
      <c r="AF180" s="13">
        <v>78.64</v>
      </c>
    </row>
    <row r="181" spans="31:32">
      <c r="AE181" s="13">
        <v>179</v>
      </c>
      <c r="AF181" s="13">
        <v>78.739999999999995</v>
      </c>
    </row>
    <row r="182" spans="31:32">
      <c r="AE182" s="13">
        <v>180</v>
      </c>
      <c r="AF182" s="13">
        <v>78.84</v>
      </c>
    </row>
    <row r="183" spans="31:32">
      <c r="AE183" s="13">
        <v>181</v>
      </c>
      <c r="AF183" s="13">
        <v>78.94</v>
      </c>
    </row>
    <row r="184" spans="31:32">
      <c r="AE184" s="13">
        <v>182</v>
      </c>
      <c r="AF184" s="13">
        <v>79.040000000000006</v>
      </c>
    </row>
    <row r="185" spans="31:32">
      <c r="AE185" s="13">
        <v>183</v>
      </c>
      <c r="AF185" s="13">
        <v>79.14</v>
      </c>
    </row>
    <row r="186" spans="31:32">
      <c r="AE186" s="13">
        <v>184</v>
      </c>
      <c r="AF186" s="13">
        <v>79.239999999999995</v>
      </c>
    </row>
    <row r="187" spans="31:32">
      <c r="AE187" s="13">
        <v>185</v>
      </c>
      <c r="AF187" s="13">
        <v>79.34</v>
      </c>
    </row>
    <row r="188" spans="31:32">
      <c r="AE188" s="13">
        <v>186</v>
      </c>
      <c r="AF188" s="13">
        <v>79.44</v>
      </c>
    </row>
    <row r="189" spans="31:32">
      <c r="AE189" s="13">
        <v>187</v>
      </c>
      <c r="AF189" s="13">
        <v>79.540000000000006</v>
      </c>
    </row>
    <row r="190" spans="31:32">
      <c r="AE190" s="13">
        <v>188</v>
      </c>
      <c r="AF190" s="13">
        <v>79.64</v>
      </c>
    </row>
    <row r="191" spans="31:32">
      <c r="AE191" s="13">
        <v>189</v>
      </c>
      <c r="AF191" s="13">
        <v>79.739999999999995</v>
      </c>
    </row>
    <row r="192" spans="31:32">
      <c r="AE192" s="13">
        <v>190</v>
      </c>
      <c r="AF192" s="13">
        <v>79.84</v>
      </c>
    </row>
    <row r="193" spans="31:32">
      <c r="AE193" s="13">
        <v>191</v>
      </c>
      <c r="AF193" s="13">
        <v>79.94</v>
      </c>
    </row>
    <row r="194" spans="31:32">
      <c r="AE194" s="13">
        <v>192</v>
      </c>
      <c r="AF194" s="13">
        <v>80.040000000000006</v>
      </c>
    </row>
    <row r="195" spans="31:32">
      <c r="AE195" s="13">
        <v>193</v>
      </c>
      <c r="AF195" s="13">
        <v>80.14</v>
      </c>
    </row>
    <row r="196" spans="31:32">
      <c r="AE196" s="13">
        <v>194</v>
      </c>
      <c r="AF196" s="13">
        <v>80.239999999999995</v>
      </c>
    </row>
    <row r="197" spans="31:32">
      <c r="AE197" s="13">
        <v>195</v>
      </c>
      <c r="AF197" s="13">
        <v>80.34</v>
      </c>
    </row>
    <row r="198" spans="31:32">
      <c r="AE198" s="13">
        <v>196</v>
      </c>
      <c r="AF198" s="13">
        <v>80.44</v>
      </c>
    </row>
    <row r="199" spans="31:32">
      <c r="AE199" s="13">
        <v>197</v>
      </c>
      <c r="AF199" s="13">
        <v>80.540000000000006</v>
      </c>
    </row>
    <row r="200" spans="31:32">
      <c r="AE200" s="13">
        <v>198</v>
      </c>
      <c r="AF200" s="13">
        <v>80.64</v>
      </c>
    </row>
    <row r="201" spans="31:32">
      <c r="AE201" s="13">
        <v>199</v>
      </c>
      <c r="AF201" s="13">
        <v>80.739999999999995</v>
      </c>
    </row>
    <row r="202" spans="31:32">
      <c r="AE202" s="13">
        <v>200</v>
      </c>
      <c r="AF202" s="13">
        <v>80.84</v>
      </c>
    </row>
    <row r="203" spans="31:32">
      <c r="AE203" s="13">
        <v>201</v>
      </c>
      <c r="AF203" s="13">
        <v>80.89</v>
      </c>
    </row>
    <row r="204" spans="31:32">
      <c r="AE204" s="13">
        <v>202</v>
      </c>
      <c r="AF204" s="13">
        <v>80.94</v>
      </c>
    </row>
    <row r="205" spans="31:32">
      <c r="AE205" s="13">
        <v>203</v>
      </c>
      <c r="AF205" s="13">
        <v>80.989999999999995</v>
      </c>
    </row>
    <row r="206" spans="31:32">
      <c r="AE206" s="13">
        <v>204</v>
      </c>
      <c r="AF206" s="13">
        <v>81.040000000000006</v>
      </c>
    </row>
    <row r="207" spans="31:32">
      <c r="AE207" s="13">
        <v>205</v>
      </c>
      <c r="AF207" s="13">
        <v>81.09</v>
      </c>
    </row>
    <row r="208" spans="31:32">
      <c r="AE208" s="13">
        <v>206</v>
      </c>
      <c r="AF208" s="13">
        <v>81.14</v>
      </c>
    </row>
    <row r="209" spans="31:32">
      <c r="AE209" s="13">
        <v>207</v>
      </c>
      <c r="AF209" s="13">
        <v>81.19</v>
      </c>
    </row>
    <row r="210" spans="31:32">
      <c r="AE210" s="13">
        <v>208</v>
      </c>
      <c r="AF210" s="13">
        <v>81.239999999999995</v>
      </c>
    </row>
    <row r="211" spans="31:32">
      <c r="AE211" s="13">
        <v>209</v>
      </c>
      <c r="AF211" s="13">
        <v>81.290000000000006</v>
      </c>
    </row>
    <row r="212" spans="31:32">
      <c r="AE212" s="13">
        <v>210</v>
      </c>
      <c r="AF212" s="13">
        <v>81.34</v>
      </c>
    </row>
    <row r="213" spans="31:32">
      <c r="AE213" s="13">
        <v>211</v>
      </c>
      <c r="AF213" s="13">
        <v>81.39</v>
      </c>
    </row>
    <row r="214" spans="31:32">
      <c r="AE214" s="13">
        <v>212</v>
      </c>
      <c r="AF214" s="13">
        <v>81.44</v>
      </c>
    </row>
    <row r="215" spans="31:32">
      <c r="AE215" s="13">
        <v>213</v>
      </c>
      <c r="AF215" s="13">
        <v>81.489999999999995</v>
      </c>
    </row>
    <row r="216" spans="31:32">
      <c r="AE216" s="13">
        <v>214</v>
      </c>
      <c r="AF216" s="13">
        <v>81.540000000000006</v>
      </c>
    </row>
    <row r="217" spans="31:32">
      <c r="AE217" s="13">
        <v>215</v>
      </c>
      <c r="AF217" s="13">
        <v>81.59</v>
      </c>
    </row>
    <row r="218" spans="31:32">
      <c r="AE218" s="13">
        <v>216</v>
      </c>
      <c r="AF218" s="13">
        <v>81.64</v>
      </c>
    </row>
    <row r="219" spans="31:32">
      <c r="AE219" s="13">
        <v>228</v>
      </c>
      <c r="AF219" s="13">
        <v>81.69</v>
      </c>
    </row>
    <row r="220" spans="31:32">
      <c r="AE220" s="13">
        <v>218</v>
      </c>
      <c r="AF220" s="13">
        <v>81.739999999999995</v>
      </c>
    </row>
    <row r="221" spans="31:32">
      <c r="AE221" s="13">
        <v>219</v>
      </c>
      <c r="AF221" s="13">
        <v>81.790000000000006</v>
      </c>
    </row>
    <row r="222" spans="31:32">
      <c r="AE222" s="13">
        <v>220</v>
      </c>
      <c r="AF222" s="13">
        <v>81.84</v>
      </c>
    </row>
    <row r="223" spans="31:32">
      <c r="AE223" s="13">
        <v>221</v>
      </c>
      <c r="AF223" s="13">
        <v>81.89</v>
      </c>
    </row>
    <row r="224" spans="31:32">
      <c r="AE224" s="13">
        <v>222</v>
      </c>
      <c r="AF224" s="13">
        <v>81.94</v>
      </c>
    </row>
    <row r="225" spans="31:32">
      <c r="AE225" s="13">
        <v>223</v>
      </c>
      <c r="AF225" s="13">
        <v>81.99</v>
      </c>
    </row>
    <row r="226" spans="31:32">
      <c r="AE226" s="13">
        <v>224</v>
      </c>
      <c r="AF226" s="13">
        <v>82.04</v>
      </c>
    </row>
    <row r="227" spans="31:32">
      <c r="AE227" s="13">
        <v>225</v>
      </c>
      <c r="AF227" s="13">
        <v>82.09</v>
      </c>
    </row>
    <row r="228" spans="31:32">
      <c r="AE228" s="13">
        <v>226</v>
      </c>
      <c r="AF228" s="13">
        <v>82.12</v>
      </c>
    </row>
    <row r="229" spans="31:32">
      <c r="AE229" s="13">
        <v>227</v>
      </c>
      <c r="AF229" s="13">
        <v>82.14</v>
      </c>
    </row>
    <row r="230" spans="31:32">
      <c r="AE230" s="13">
        <v>228</v>
      </c>
      <c r="AF230" s="13">
        <v>82.17</v>
      </c>
    </row>
    <row r="231" spans="31:32">
      <c r="AE231" s="13">
        <v>229</v>
      </c>
      <c r="AF231" s="13">
        <v>82.19</v>
      </c>
    </row>
    <row r="232" spans="31:32">
      <c r="AE232" s="13">
        <v>230</v>
      </c>
      <c r="AF232" s="13">
        <v>82.22</v>
      </c>
    </row>
    <row r="233" spans="31:32">
      <c r="AE233" s="13">
        <v>231</v>
      </c>
      <c r="AF233" s="13">
        <v>82.24</v>
      </c>
    </row>
    <row r="234" spans="31:32">
      <c r="AE234" s="13">
        <v>232</v>
      </c>
      <c r="AF234" s="13">
        <v>82.27</v>
      </c>
    </row>
    <row r="235" spans="31:32">
      <c r="AE235" s="13">
        <v>233</v>
      </c>
      <c r="AF235" s="13">
        <v>82.29</v>
      </c>
    </row>
    <row r="236" spans="31:32">
      <c r="AE236" s="13">
        <v>234</v>
      </c>
      <c r="AF236" s="13">
        <v>82.32</v>
      </c>
    </row>
    <row r="237" spans="31:32">
      <c r="AE237" s="13">
        <v>235</v>
      </c>
      <c r="AF237" s="13">
        <v>82.34</v>
      </c>
    </row>
    <row r="238" spans="31:32">
      <c r="AE238" s="13">
        <v>236</v>
      </c>
      <c r="AF238" s="13">
        <v>82.37</v>
      </c>
    </row>
    <row r="239" spans="31:32">
      <c r="AE239" s="13">
        <v>237</v>
      </c>
      <c r="AF239" s="13">
        <v>82.39</v>
      </c>
    </row>
    <row r="240" spans="31:32">
      <c r="AE240" s="13">
        <v>238</v>
      </c>
      <c r="AF240" s="13">
        <v>82.42</v>
      </c>
    </row>
    <row r="241" spans="31:32">
      <c r="AE241" s="13">
        <v>239</v>
      </c>
      <c r="AF241" s="13">
        <v>82.44</v>
      </c>
    </row>
    <row r="242" spans="31:32">
      <c r="AE242" s="13">
        <v>240</v>
      </c>
      <c r="AF242" s="13">
        <v>82.47</v>
      </c>
    </row>
    <row r="243" spans="31:32">
      <c r="AE243" s="13">
        <v>241</v>
      </c>
      <c r="AF243" s="13">
        <v>82.49</v>
      </c>
    </row>
    <row r="244" spans="31:32">
      <c r="AE244" s="13">
        <v>242</v>
      </c>
      <c r="AF244" s="13">
        <v>82.52</v>
      </c>
    </row>
    <row r="245" spans="31:32">
      <c r="AE245" s="13">
        <v>243</v>
      </c>
      <c r="AF245" s="13">
        <v>82.54</v>
      </c>
    </row>
    <row r="246" spans="31:32">
      <c r="AE246" s="13">
        <v>244</v>
      </c>
      <c r="AF246" s="13">
        <v>82.57</v>
      </c>
    </row>
    <row r="247" spans="31:32">
      <c r="AE247" s="13">
        <v>245</v>
      </c>
      <c r="AF247" s="13">
        <v>82.59</v>
      </c>
    </row>
    <row r="248" spans="31:32">
      <c r="AE248" s="13">
        <v>246</v>
      </c>
      <c r="AF248" s="13">
        <v>82.62</v>
      </c>
    </row>
    <row r="249" spans="31:32">
      <c r="AE249" s="13">
        <v>247</v>
      </c>
      <c r="AF249" s="13">
        <v>82.64</v>
      </c>
    </row>
    <row r="250" spans="31:32">
      <c r="AE250" s="13">
        <v>248</v>
      </c>
      <c r="AF250" s="13">
        <v>82.67</v>
      </c>
    </row>
    <row r="251" spans="31:32">
      <c r="AE251" s="13">
        <v>249</v>
      </c>
      <c r="AF251" s="13">
        <v>82.69</v>
      </c>
    </row>
    <row r="252" spans="31:32">
      <c r="AE252" s="13">
        <v>250</v>
      </c>
      <c r="AF252" s="13">
        <v>82.72</v>
      </c>
    </row>
    <row r="253" spans="31:32">
      <c r="AE253" s="13">
        <v>251</v>
      </c>
      <c r="AF253" s="13">
        <v>82.73</v>
      </c>
    </row>
    <row r="254" spans="31:32">
      <c r="AE254" s="13">
        <v>252</v>
      </c>
      <c r="AF254" s="13">
        <v>82.74</v>
      </c>
    </row>
    <row r="255" spans="31:32">
      <c r="AE255" s="13">
        <v>253</v>
      </c>
      <c r="AF255" s="13">
        <v>82.75</v>
      </c>
    </row>
    <row r="256" spans="31:32">
      <c r="AE256" s="13">
        <v>254</v>
      </c>
      <c r="AF256" s="13">
        <v>82.76</v>
      </c>
    </row>
    <row r="257" spans="31:32">
      <c r="AE257" s="13">
        <v>255</v>
      </c>
      <c r="AF257" s="13">
        <v>82.77</v>
      </c>
    </row>
    <row r="258" spans="31:32">
      <c r="AE258" s="13">
        <v>256</v>
      </c>
      <c r="AF258" s="13">
        <v>82.78</v>
      </c>
    </row>
    <row r="259" spans="31:32">
      <c r="AE259" s="13">
        <v>257</v>
      </c>
      <c r="AF259" s="13">
        <v>82.79</v>
      </c>
    </row>
    <row r="260" spans="31:32">
      <c r="AE260" s="13">
        <v>258</v>
      </c>
      <c r="AF260" s="13">
        <v>82.8</v>
      </c>
    </row>
    <row r="261" spans="31:32">
      <c r="AE261" s="13">
        <v>259</v>
      </c>
      <c r="AF261" s="13">
        <v>82.81</v>
      </c>
    </row>
    <row r="262" spans="31:32">
      <c r="AE262" s="13">
        <v>260</v>
      </c>
      <c r="AF262" s="13">
        <v>82.82</v>
      </c>
    </row>
    <row r="263" spans="31:32">
      <c r="AE263" s="13">
        <v>261</v>
      </c>
      <c r="AF263" s="13">
        <v>82.83</v>
      </c>
    </row>
    <row r="264" spans="31:32">
      <c r="AE264" s="13">
        <v>262</v>
      </c>
      <c r="AF264" s="13">
        <v>82.84</v>
      </c>
    </row>
    <row r="265" spans="31:32">
      <c r="AE265" s="13">
        <v>263</v>
      </c>
      <c r="AF265" s="13">
        <v>82.85</v>
      </c>
    </row>
    <row r="266" spans="31:32">
      <c r="AE266" s="13">
        <v>264</v>
      </c>
      <c r="AF266" s="13">
        <v>82.86</v>
      </c>
    </row>
    <row r="267" spans="31:32">
      <c r="AE267" s="13">
        <v>265</v>
      </c>
      <c r="AF267" s="13">
        <v>82.87</v>
      </c>
    </row>
    <row r="268" spans="31:32">
      <c r="AE268" s="13">
        <v>266</v>
      </c>
      <c r="AF268" s="13">
        <v>82.88</v>
      </c>
    </row>
    <row r="269" spans="31:32">
      <c r="AE269" s="13">
        <v>267</v>
      </c>
      <c r="AF269" s="13">
        <v>82.89</v>
      </c>
    </row>
    <row r="270" spans="31:32">
      <c r="AE270" s="13">
        <v>268</v>
      </c>
      <c r="AF270" s="13">
        <v>82.9</v>
      </c>
    </row>
    <row r="271" spans="31:32">
      <c r="AE271" s="13">
        <v>269</v>
      </c>
      <c r="AF271" s="13">
        <v>82.91</v>
      </c>
    </row>
    <row r="272" spans="31:32">
      <c r="AE272" s="13">
        <v>270</v>
      </c>
      <c r="AF272" s="13">
        <v>82.92</v>
      </c>
    </row>
    <row r="273" spans="31:32">
      <c r="AE273" s="13">
        <v>271</v>
      </c>
      <c r="AF273" s="13">
        <v>82.93</v>
      </c>
    </row>
    <row r="274" spans="31:32">
      <c r="AE274" s="13">
        <v>272</v>
      </c>
      <c r="AF274" s="13">
        <v>82.94</v>
      </c>
    </row>
    <row r="275" spans="31:32">
      <c r="AE275" s="13">
        <v>273</v>
      </c>
      <c r="AF275" s="13">
        <v>82.95</v>
      </c>
    </row>
    <row r="276" spans="31:32">
      <c r="AE276" s="13">
        <v>274</v>
      </c>
      <c r="AF276" s="13">
        <v>82.96</v>
      </c>
    </row>
    <row r="277" spans="31:32">
      <c r="AE277" s="13">
        <v>275</v>
      </c>
      <c r="AF277" s="13">
        <v>82.97</v>
      </c>
    </row>
    <row r="278" spans="31:32">
      <c r="AE278" s="13">
        <v>276</v>
      </c>
      <c r="AF278" s="13">
        <v>83</v>
      </c>
    </row>
    <row r="279" spans="31:32">
      <c r="AE279" s="13">
        <v>277</v>
      </c>
      <c r="AF279" s="13">
        <v>83</v>
      </c>
    </row>
    <row r="280" spans="31:32">
      <c r="AE280" s="13">
        <v>278</v>
      </c>
      <c r="AF280" s="13">
        <v>83</v>
      </c>
    </row>
    <row r="281" spans="31:32">
      <c r="AE281" s="13">
        <v>279</v>
      </c>
      <c r="AF281" s="13">
        <v>83</v>
      </c>
    </row>
    <row r="282" spans="31:32">
      <c r="AE282" s="13">
        <v>280</v>
      </c>
      <c r="AF282" s="13">
        <v>83</v>
      </c>
    </row>
    <row r="283" spans="31:32">
      <c r="AE283" s="13">
        <v>281</v>
      </c>
      <c r="AF283" s="13">
        <v>83</v>
      </c>
    </row>
    <row r="284" spans="31:32">
      <c r="AE284" s="13">
        <v>282</v>
      </c>
      <c r="AF284" s="13">
        <v>83</v>
      </c>
    </row>
    <row r="285" spans="31:32">
      <c r="AE285" s="13">
        <v>283</v>
      </c>
      <c r="AF285" s="13">
        <v>83</v>
      </c>
    </row>
    <row r="286" spans="31:32">
      <c r="AE286" s="13">
        <v>284</v>
      </c>
      <c r="AF286" s="13">
        <v>83</v>
      </c>
    </row>
    <row r="287" spans="31:32">
      <c r="AE287" s="13">
        <v>285</v>
      </c>
      <c r="AF287" s="13">
        <v>83</v>
      </c>
    </row>
    <row r="288" spans="31:32">
      <c r="AE288" s="13">
        <v>286</v>
      </c>
      <c r="AF288" s="13">
        <v>83</v>
      </c>
    </row>
    <row r="289" spans="31:32">
      <c r="AE289" s="13">
        <v>287</v>
      </c>
      <c r="AF289" s="13">
        <v>83</v>
      </c>
    </row>
    <row r="290" spans="31:32">
      <c r="AE290" s="13">
        <v>288</v>
      </c>
      <c r="AF290" s="13">
        <v>83</v>
      </c>
    </row>
    <row r="291" spans="31:32">
      <c r="AE291" s="13">
        <v>289</v>
      </c>
      <c r="AF291" s="13">
        <v>83</v>
      </c>
    </row>
    <row r="292" spans="31:32">
      <c r="AE292" s="13">
        <v>290</v>
      </c>
      <c r="AF292" s="13">
        <v>83</v>
      </c>
    </row>
    <row r="293" spans="31:32">
      <c r="AE293" s="13">
        <v>291</v>
      </c>
      <c r="AF293" s="13">
        <v>83</v>
      </c>
    </row>
    <row r="294" spans="31:32">
      <c r="AE294" s="13">
        <v>292</v>
      </c>
      <c r="AF294" s="13">
        <v>83</v>
      </c>
    </row>
    <row r="295" spans="31:32">
      <c r="AE295" s="13">
        <v>293</v>
      </c>
      <c r="AF295" s="13">
        <v>83</v>
      </c>
    </row>
    <row r="296" spans="31:32">
      <c r="AE296" s="13">
        <v>294</v>
      </c>
      <c r="AF296" s="13">
        <v>83</v>
      </c>
    </row>
    <row r="297" spans="31:32">
      <c r="AE297" s="13">
        <v>295</v>
      </c>
      <c r="AF297" s="13">
        <v>83</v>
      </c>
    </row>
    <row r="298" spans="31:32">
      <c r="AE298" s="13">
        <v>296</v>
      </c>
      <c r="AF298" s="13">
        <v>83</v>
      </c>
    </row>
    <row r="299" spans="31:32">
      <c r="AE299" s="13">
        <v>297</v>
      </c>
      <c r="AF299" s="13">
        <v>83</v>
      </c>
    </row>
    <row r="300" spans="31:32">
      <c r="AE300" s="13">
        <v>298</v>
      </c>
      <c r="AF300" s="13">
        <v>83</v>
      </c>
    </row>
    <row r="301" spans="31:32">
      <c r="AE301" s="13">
        <v>299</v>
      </c>
      <c r="AF301" s="13">
        <v>83</v>
      </c>
    </row>
    <row r="302" spans="31:32">
      <c r="AE302" s="13">
        <v>300</v>
      </c>
      <c r="AF302" s="13">
        <v>83</v>
      </c>
    </row>
  </sheetData>
  <sheetProtection algorithmName="SHA-512" hashValue="Z1dtTvavLz/vKELTk4BmOQCDTUIW1YBCJ+RalNLXvWdT4cV4II6jcH5f1yRLKd/0surHzmPPeog+rGULGBdI2w==" saltValue="HdtuScvifK85gUbEYcLLtA==" spinCount="100000" sheet="1" objects="1" scenarios="1" selectLockedCells="1" selectUnlockedCells="1"/>
  <mergeCells count="24">
    <mergeCell ref="A1:B1"/>
    <mergeCell ref="E1:F1"/>
    <mergeCell ref="I1:N1"/>
    <mergeCell ref="Q1:V1"/>
    <mergeCell ref="I2:J2"/>
    <mergeCell ref="K2:N2"/>
    <mergeCell ref="BI39:BI47"/>
    <mergeCell ref="BI29:BI37"/>
    <mergeCell ref="BK1:BP1"/>
    <mergeCell ref="AN1:AO1"/>
    <mergeCell ref="AS1:AV1"/>
    <mergeCell ref="BR1:BW1"/>
    <mergeCell ref="Q2:R2"/>
    <mergeCell ref="S2:V2"/>
    <mergeCell ref="AY1:BB1"/>
    <mergeCell ref="AY2:AZ2"/>
    <mergeCell ref="BA2:BB2"/>
    <mergeCell ref="Y1:AA1"/>
    <mergeCell ref="AE1:AF1"/>
    <mergeCell ref="AJ2:AJ3"/>
    <mergeCell ref="AK2:AK3"/>
    <mergeCell ref="AN2:AO2"/>
    <mergeCell ref="AS2:AV2"/>
    <mergeCell ref="AJ1:AK1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7D2B8-7461-4BA7-A0C7-D5D1622E49AB}">
  <sheetPr codeName="Planilha5">
    <tabColor rgb="FF00B050"/>
  </sheetPr>
  <dimension ref="B1:X109"/>
  <sheetViews>
    <sheetView showGridLines="0" zoomScale="85" zoomScaleNormal="85" workbookViewId="0">
      <selection activeCell="C22" sqref="C22"/>
    </sheetView>
  </sheetViews>
  <sheetFormatPr defaultColWidth="0" defaultRowHeight="15.75" zeroHeight="1"/>
  <cols>
    <col min="1" max="1" width="10.7109375" style="124" customWidth="1"/>
    <col min="2" max="2" width="45.7109375" style="124" customWidth="1"/>
    <col min="3" max="3" width="15.140625" style="124" customWidth="1"/>
    <col min="4" max="4" width="11.5703125" style="124" customWidth="1"/>
    <col min="5" max="5" width="21" style="124" customWidth="1"/>
    <col min="6" max="6" width="17.5703125" style="124" customWidth="1"/>
    <col min="7" max="7" width="26.140625" style="124" customWidth="1"/>
    <col min="8" max="8" width="10.7109375" style="124" customWidth="1"/>
    <col min="9" max="24" width="0" style="124" hidden="1"/>
    <col min="25" max="16384" width="10.7109375" style="124" hidden="1"/>
  </cols>
  <sheetData>
    <row r="1" spans="2:24">
      <c r="W1"/>
      <c r="X1"/>
    </row>
    <row r="2" spans="2:24" ht="18.75" customHeight="1">
      <c r="B2" s="125" t="s">
        <v>635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W2"/>
      <c r="X2"/>
    </row>
    <row r="3" spans="2:24" ht="18.75">
      <c r="B3" s="127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W3"/>
      <c r="X3"/>
    </row>
    <row r="4" spans="2:24" ht="18.75">
      <c r="B4" s="1670" t="s">
        <v>636</v>
      </c>
      <c r="C4" s="1671"/>
      <c r="D4" s="1671"/>
      <c r="E4" s="1671"/>
      <c r="F4" s="1671"/>
      <c r="G4" s="1672"/>
      <c r="H4" s="128"/>
      <c r="I4" s="128"/>
      <c r="J4" s="128"/>
      <c r="K4" s="128"/>
      <c r="L4" s="128"/>
      <c r="M4" s="128"/>
      <c r="N4" s="129"/>
      <c r="O4" s="129"/>
      <c r="W4"/>
      <c r="X4"/>
    </row>
    <row r="5" spans="2:24" ht="18.75">
      <c r="B5" s="1673" t="s">
        <v>241</v>
      </c>
      <c r="C5" s="1674"/>
      <c r="D5" s="1675" t="s">
        <v>256</v>
      </c>
      <c r="E5" s="1677" t="s">
        <v>257</v>
      </c>
      <c r="F5" s="1675" t="s">
        <v>258</v>
      </c>
      <c r="G5" s="1675" t="s">
        <v>259</v>
      </c>
      <c r="H5" s="130"/>
      <c r="I5" s="130"/>
      <c r="J5" s="130"/>
      <c r="K5" s="130"/>
      <c r="L5" s="130"/>
      <c r="M5" s="130"/>
      <c r="N5" s="131"/>
      <c r="O5" s="131"/>
      <c r="W5"/>
      <c r="X5"/>
    </row>
    <row r="6" spans="2:24" ht="31.5">
      <c r="B6" s="147" t="s">
        <v>254</v>
      </c>
      <c r="C6" s="147" t="s">
        <v>255</v>
      </c>
      <c r="D6" s="1676"/>
      <c r="E6" s="1678"/>
      <c r="F6" s="1676"/>
      <c r="G6" s="1676"/>
      <c r="H6" s="130"/>
      <c r="I6" s="130"/>
      <c r="J6" s="130"/>
      <c r="K6" s="130"/>
      <c r="L6" s="130"/>
      <c r="M6" s="130"/>
      <c r="N6" s="131"/>
      <c r="O6" s="131"/>
      <c r="W6"/>
      <c r="X6"/>
    </row>
    <row r="7" spans="2:24" ht="18.75">
      <c r="B7" s="132" t="s">
        <v>182</v>
      </c>
      <c r="C7" s="133">
        <v>0.39</v>
      </c>
      <c r="D7" s="133">
        <v>0.62</v>
      </c>
      <c r="E7" s="134">
        <v>0.5</v>
      </c>
      <c r="F7" s="133">
        <v>0.43</v>
      </c>
      <c r="G7" s="133">
        <v>0.37</v>
      </c>
      <c r="O7" s="126"/>
      <c r="W7"/>
      <c r="X7"/>
    </row>
    <row r="8" spans="2:24" ht="18.75">
      <c r="B8" s="132" t="s">
        <v>272</v>
      </c>
      <c r="C8" s="133">
        <v>0.52</v>
      </c>
      <c r="D8" s="133">
        <v>0.73</v>
      </c>
      <c r="E8" s="133">
        <v>0.57999999999999996</v>
      </c>
      <c r="F8" s="133">
        <v>0.51</v>
      </c>
      <c r="G8" s="133">
        <v>0.44</v>
      </c>
      <c r="O8" s="126"/>
      <c r="W8"/>
      <c r="X8"/>
    </row>
    <row r="9" spans="2:24" ht="18.75">
      <c r="B9" s="132" t="s">
        <v>187</v>
      </c>
      <c r="C9" s="133">
        <v>0.66</v>
      </c>
      <c r="D9" s="133">
        <v>0.92</v>
      </c>
      <c r="E9" s="133">
        <v>0.74</v>
      </c>
      <c r="F9" s="133">
        <v>0.64</v>
      </c>
      <c r="G9" s="133">
        <v>0.55000000000000004</v>
      </c>
      <c r="O9" s="126"/>
      <c r="W9"/>
      <c r="X9"/>
    </row>
    <row r="10" spans="2:24" ht="18.75">
      <c r="B10" s="132" t="s">
        <v>188</v>
      </c>
      <c r="C10" s="133">
        <v>0.89</v>
      </c>
      <c r="D10" s="133">
        <v>1.24</v>
      </c>
      <c r="E10" s="133">
        <v>0.99</v>
      </c>
      <c r="F10" s="133">
        <v>0.87</v>
      </c>
      <c r="G10" s="133">
        <v>0.74</v>
      </c>
      <c r="O10" s="126"/>
      <c r="W10"/>
      <c r="X10"/>
    </row>
    <row r="11" spans="2:24" ht="18.75">
      <c r="B11" s="132" t="s">
        <v>185</v>
      </c>
      <c r="C11" s="134">
        <v>1.1000000000000001</v>
      </c>
      <c r="D11" s="133">
        <v>1.49</v>
      </c>
      <c r="E11" s="133">
        <v>1.19</v>
      </c>
      <c r="F11" s="133">
        <v>1.04</v>
      </c>
      <c r="G11" s="133">
        <v>0.89</v>
      </c>
      <c r="O11" s="126"/>
      <c r="W11"/>
      <c r="X11"/>
    </row>
    <row r="12" spans="2:24" ht="18.75">
      <c r="B12" s="132" t="s">
        <v>281</v>
      </c>
      <c r="C12" s="133">
        <v>1.58</v>
      </c>
      <c r="D12" s="133">
        <v>1.93</v>
      </c>
      <c r="E12" s="133">
        <v>1.54</v>
      </c>
      <c r="F12" s="133">
        <v>1.35</v>
      </c>
      <c r="G12" s="133">
        <v>1.1599999999999999</v>
      </c>
      <c r="O12" s="126"/>
      <c r="W12"/>
      <c r="X12"/>
    </row>
    <row r="13" spans="2:24" ht="18.75">
      <c r="B13" s="132" t="s">
        <v>189</v>
      </c>
      <c r="C13" s="133">
        <v>2.0699999999999998</v>
      </c>
      <c r="D13" s="134">
        <v>2.44</v>
      </c>
      <c r="E13" s="133">
        <v>1.95</v>
      </c>
      <c r="F13" s="133">
        <v>1.71</v>
      </c>
      <c r="G13" s="133">
        <v>1.46</v>
      </c>
      <c r="O13" s="126"/>
      <c r="W13"/>
      <c r="X13"/>
    </row>
    <row r="14" spans="2:24" ht="18.75">
      <c r="B14" s="132" t="s">
        <v>288</v>
      </c>
      <c r="C14" s="133">
        <v>3.07</v>
      </c>
      <c r="D14" s="134">
        <v>3.2</v>
      </c>
      <c r="E14" s="133">
        <v>2.56</v>
      </c>
      <c r="F14" s="133">
        <v>2.2400000000000002</v>
      </c>
      <c r="G14" s="133">
        <v>1.92</v>
      </c>
      <c r="O14" s="126"/>
      <c r="W14"/>
      <c r="X14"/>
    </row>
    <row r="15" spans="2:24" ht="18.75">
      <c r="B15" s="132" t="s">
        <v>291</v>
      </c>
      <c r="C15" s="133">
        <v>3.98</v>
      </c>
      <c r="D15" s="133">
        <v>4.1500000000000004</v>
      </c>
      <c r="E15" s="133">
        <v>3.32</v>
      </c>
      <c r="F15" s="133">
        <v>2.91</v>
      </c>
      <c r="G15" s="133">
        <v>2.4900000000000002</v>
      </c>
      <c r="O15" s="126"/>
      <c r="W15"/>
      <c r="X15"/>
    </row>
    <row r="16" spans="2:24" ht="18.75">
      <c r="B16" s="132" t="s">
        <v>295</v>
      </c>
      <c r="C16" s="133">
        <v>4.91</v>
      </c>
      <c r="D16" s="133">
        <v>5.22</v>
      </c>
      <c r="E16" s="133">
        <v>4.18</v>
      </c>
      <c r="F16" s="133">
        <v>3.65</v>
      </c>
      <c r="G16" s="133">
        <v>3.13</v>
      </c>
      <c r="O16" s="126"/>
      <c r="W16"/>
      <c r="X16"/>
    </row>
    <row r="17" spans="2:24" ht="18.75">
      <c r="B17" s="132" t="s">
        <v>299</v>
      </c>
      <c r="C17" s="133">
        <v>7.46</v>
      </c>
      <c r="D17" s="133">
        <v>7.94</v>
      </c>
      <c r="E17" s="133">
        <v>6.35</v>
      </c>
      <c r="F17" s="133">
        <v>5.56</v>
      </c>
      <c r="G17" s="133">
        <v>4.76</v>
      </c>
      <c r="O17" s="126"/>
      <c r="Q17"/>
      <c r="R17"/>
      <c r="S17"/>
      <c r="T17"/>
      <c r="U17"/>
      <c r="V17"/>
      <c r="W17"/>
      <c r="X17"/>
    </row>
    <row r="18" spans="2:24" ht="18.75">
      <c r="B18" s="132" t="s">
        <v>302</v>
      </c>
      <c r="C18" s="133">
        <v>9.44</v>
      </c>
      <c r="D18" s="133">
        <v>10.039999999999999</v>
      </c>
      <c r="E18" s="133">
        <v>8.0299999999999994</v>
      </c>
      <c r="F18" s="133">
        <v>7.03</v>
      </c>
      <c r="G18" s="133">
        <v>6.02</v>
      </c>
      <c r="O18" s="126"/>
      <c r="Q18"/>
      <c r="R18"/>
      <c r="S18"/>
      <c r="T18"/>
      <c r="U18"/>
      <c r="V18"/>
      <c r="W18"/>
      <c r="X18"/>
    </row>
    <row r="19" spans="2:24" ht="18.75">
      <c r="B19" s="132" t="s">
        <v>307</v>
      </c>
      <c r="C19" s="134">
        <v>12.1</v>
      </c>
      <c r="D19" s="133">
        <v>13.01</v>
      </c>
      <c r="E19" s="133">
        <v>10.41</v>
      </c>
      <c r="F19" s="133">
        <v>9.11</v>
      </c>
      <c r="G19" s="133">
        <v>7.81</v>
      </c>
      <c r="O19" s="126"/>
      <c r="Q19" s="31"/>
      <c r="R19"/>
      <c r="S19"/>
      <c r="T19"/>
      <c r="U19"/>
      <c r="V19"/>
      <c r="W19"/>
      <c r="X19"/>
    </row>
    <row r="20" spans="2:24" ht="18.75">
      <c r="O20" s="126"/>
      <c r="Q20"/>
      <c r="R20"/>
      <c r="S20"/>
      <c r="T20"/>
      <c r="U20"/>
      <c r="V20"/>
      <c r="W20"/>
      <c r="X20"/>
    </row>
    <row r="21" spans="2:24" ht="18.75">
      <c r="O21" s="126"/>
      <c r="Q21"/>
      <c r="R21"/>
      <c r="S21"/>
      <c r="T21"/>
      <c r="U21"/>
      <c r="V21"/>
      <c r="W21"/>
      <c r="X21"/>
    </row>
    <row r="22" spans="2:24" ht="18.75">
      <c r="B22" s="125" t="s">
        <v>637</v>
      </c>
      <c r="O22" s="126"/>
      <c r="Q22"/>
      <c r="R22"/>
      <c r="S22"/>
      <c r="T22"/>
      <c r="U22"/>
      <c r="V22"/>
      <c r="W22"/>
      <c r="X22"/>
    </row>
    <row r="23" spans="2:24" ht="18.75">
      <c r="O23" s="126"/>
      <c r="Q23"/>
      <c r="R23"/>
      <c r="S23"/>
      <c r="T23"/>
      <c r="U23"/>
      <c r="V23"/>
      <c r="W23"/>
      <c r="X23"/>
    </row>
    <row r="24" spans="2:24" ht="21" customHeight="1">
      <c r="B24" s="1679" t="s">
        <v>638</v>
      </c>
      <c r="C24" s="1680"/>
      <c r="D24" s="1680"/>
      <c r="E24" s="1680"/>
      <c r="F24" s="1680"/>
      <c r="G24" s="1681"/>
      <c r="Q24"/>
      <c r="R24"/>
      <c r="S24"/>
      <c r="T24"/>
      <c r="U24"/>
      <c r="V24"/>
      <c r="W24"/>
      <c r="X24"/>
    </row>
    <row r="25" spans="2:24" ht="30.75" customHeight="1">
      <c r="B25" s="1682" t="s">
        <v>241</v>
      </c>
      <c r="C25" s="1683"/>
      <c r="D25" s="1684" t="s">
        <v>242</v>
      </c>
      <c r="E25" s="1685"/>
      <c r="F25" s="1685"/>
      <c r="G25" s="1686"/>
      <c r="Q25"/>
      <c r="R25"/>
      <c r="S25"/>
      <c r="T25"/>
      <c r="U25"/>
      <c r="V25"/>
      <c r="W25"/>
      <c r="X25"/>
    </row>
    <row r="26" spans="2:24" ht="31.5">
      <c r="B26" s="148" t="s">
        <v>254</v>
      </c>
      <c r="C26" s="148" t="s">
        <v>260</v>
      </c>
      <c r="D26" s="147" t="s">
        <v>256</v>
      </c>
      <c r="E26" s="148" t="s">
        <v>261</v>
      </c>
      <c r="F26" s="148" t="s">
        <v>258</v>
      </c>
      <c r="G26" s="148" t="s">
        <v>259</v>
      </c>
    </row>
    <row r="27" spans="2:24">
      <c r="B27" s="19" t="s">
        <v>268</v>
      </c>
      <c r="C27" s="20">
        <v>0.25</v>
      </c>
      <c r="D27" s="20">
        <v>0.37</v>
      </c>
      <c r="E27" s="21">
        <v>0.3</v>
      </c>
      <c r="F27" s="20">
        <v>0.26</v>
      </c>
      <c r="G27" s="20">
        <v>0.22</v>
      </c>
    </row>
    <row r="28" spans="2:24">
      <c r="B28" s="19" t="s">
        <v>182</v>
      </c>
      <c r="C28" s="20">
        <v>0.33</v>
      </c>
      <c r="D28" s="20">
        <v>0.48</v>
      </c>
      <c r="E28" s="20">
        <v>0.38</v>
      </c>
      <c r="F28" s="20">
        <v>0.34</v>
      </c>
      <c r="G28" s="20">
        <v>0.28999999999999998</v>
      </c>
    </row>
    <row r="29" spans="2:24">
      <c r="B29" s="19" t="s">
        <v>272</v>
      </c>
      <c r="C29" s="20">
        <v>0.41</v>
      </c>
      <c r="D29" s="25">
        <v>0.56000000000000005</v>
      </c>
      <c r="E29" s="20">
        <v>0.45</v>
      </c>
      <c r="F29" s="20">
        <v>0.39</v>
      </c>
      <c r="G29" s="20">
        <v>0.34</v>
      </c>
    </row>
    <row r="30" spans="2:24">
      <c r="B30" s="19" t="s">
        <v>187</v>
      </c>
      <c r="C30" s="20">
        <v>0.56999999999999995</v>
      </c>
      <c r="D30" s="25">
        <v>0.72</v>
      </c>
      <c r="E30" s="20">
        <v>0.57999999999999996</v>
      </c>
      <c r="F30" s="21">
        <v>0.5</v>
      </c>
      <c r="G30" s="20">
        <v>0.43</v>
      </c>
    </row>
    <row r="31" spans="2:24">
      <c r="B31" s="24" t="s">
        <v>188</v>
      </c>
      <c r="C31" s="20">
        <v>0.82</v>
      </c>
      <c r="D31" s="20">
        <v>1.08</v>
      </c>
      <c r="E31" s="20">
        <v>0.86</v>
      </c>
      <c r="F31" s="20">
        <v>0.76</v>
      </c>
      <c r="G31" s="20">
        <v>0.65</v>
      </c>
    </row>
    <row r="32" spans="2:24">
      <c r="B32" s="24" t="s">
        <v>185</v>
      </c>
      <c r="C32" s="20">
        <v>1.1299999999999999</v>
      </c>
      <c r="D32" s="25">
        <v>1.38</v>
      </c>
      <c r="E32" s="21">
        <v>1.1000000000000001</v>
      </c>
      <c r="F32" s="20">
        <v>0.97</v>
      </c>
      <c r="G32" s="20">
        <v>0.83</v>
      </c>
    </row>
    <row r="33" spans="2:15">
      <c r="B33" s="24" t="s">
        <v>281</v>
      </c>
      <c r="C33" s="20">
        <v>1.58</v>
      </c>
      <c r="D33" s="25">
        <v>2.0299999999999998</v>
      </c>
      <c r="E33" s="20">
        <v>1.62</v>
      </c>
      <c r="F33" s="20">
        <v>1.42</v>
      </c>
      <c r="G33" s="20">
        <v>1.22</v>
      </c>
    </row>
    <row r="34" spans="2:15">
      <c r="B34" s="24" t="s">
        <v>189</v>
      </c>
      <c r="C34" s="20">
        <v>1.94</v>
      </c>
      <c r="D34" s="27">
        <v>2.4</v>
      </c>
      <c r="E34" s="20">
        <v>1.92</v>
      </c>
      <c r="F34" s="20">
        <v>1.68</v>
      </c>
      <c r="G34" s="20">
        <v>1.44</v>
      </c>
    </row>
    <row r="35" spans="2:15">
      <c r="B35" s="24" t="s">
        <v>288</v>
      </c>
      <c r="C35" s="20">
        <v>2.91</v>
      </c>
      <c r="D35" s="25">
        <v>3.64</v>
      </c>
      <c r="E35" s="20">
        <v>2.91</v>
      </c>
      <c r="F35" s="20">
        <v>2.5499999999999998</v>
      </c>
      <c r="G35" s="20">
        <v>2.1800000000000002</v>
      </c>
    </row>
    <row r="36" spans="2:15">
      <c r="B36" s="24" t="s">
        <v>291</v>
      </c>
      <c r="C36" s="20">
        <v>3.82</v>
      </c>
      <c r="D36" s="25">
        <v>4.96</v>
      </c>
      <c r="E36" s="20">
        <v>3.97</v>
      </c>
      <c r="F36" s="20">
        <v>3.47</v>
      </c>
      <c r="G36" s="20">
        <v>2.98</v>
      </c>
    </row>
    <row r="37" spans="2:15">
      <c r="B37" s="24" t="s">
        <v>295</v>
      </c>
      <c r="C37" s="20">
        <v>4.78</v>
      </c>
      <c r="D37" s="25">
        <v>5.62</v>
      </c>
      <c r="E37" s="21">
        <v>4.5</v>
      </c>
      <c r="F37" s="20">
        <v>3.93</v>
      </c>
      <c r="G37" s="20">
        <v>3.37</v>
      </c>
    </row>
    <row r="38" spans="2:15" ht="18.75">
      <c r="B38" s="28" t="s">
        <v>303</v>
      </c>
      <c r="C38" s="20">
        <v>5.45</v>
      </c>
      <c r="D38" s="25">
        <v>6.49</v>
      </c>
      <c r="E38" s="20">
        <v>5.19</v>
      </c>
      <c r="F38" s="20">
        <v>4.54</v>
      </c>
      <c r="G38" s="20">
        <v>3.89</v>
      </c>
      <c r="H38" s="126"/>
      <c r="I38" s="126"/>
      <c r="J38" s="126"/>
      <c r="K38" s="126"/>
      <c r="L38" s="126"/>
      <c r="M38" s="126"/>
      <c r="N38" s="126"/>
    </row>
    <row r="39" spans="2:15" ht="18.75">
      <c r="B39" s="28" t="s">
        <v>299</v>
      </c>
      <c r="C39" s="21">
        <v>6.9</v>
      </c>
      <c r="D39" s="25">
        <v>8.1199999999999992</v>
      </c>
      <c r="E39" s="21">
        <v>6.5</v>
      </c>
      <c r="F39" s="20">
        <v>5.68</v>
      </c>
      <c r="G39" s="20">
        <v>4.87</v>
      </c>
      <c r="H39" s="135"/>
      <c r="I39" s="135"/>
      <c r="J39" s="135"/>
      <c r="K39" s="135"/>
      <c r="L39" s="135"/>
      <c r="M39" s="135"/>
      <c r="N39" s="135"/>
      <c r="O39" s="136"/>
    </row>
    <row r="40" spans="2:15" ht="18.75">
      <c r="B40" s="24" t="s">
        <v>302</v>
      </c>
      <c r="C40" s="20">
        <v>9.68</v>
      </c>
      <c r="D40" s="25">
        <v>10.76</v>
      </c>
      <c r="E40" s="20">
        <v>8.61</v>
      </c>
      <c r="F40" s="20">
        <v>7.53</v>
      </c>
      <c r="G40" s="20">
        <v>6.46</v>
      </c>
      <c r="H40" s="135"/>
      <c r="I40" s="135"/>
      <c r="J40" s="135"/>
      <c r="K40" s="135"/>
      <c r="L40" s="135"/>
      <c r="M40" s="135"/>
      <c r="N40" s="135"/>
      <c r="O40" s="136"/>
    </row>
    <row r="41" spans="2:15" ht="18.75">
      <c r="B41" s="24" t="s">
        <v>307</v>
      </c>
      <c r="C41" s="20">
        <v>11.79</v>
      </c>
      <c r="D41" s="25">
        <v>13.25</v>
      </c>
      <c r="E41" s="21">
        <v>10.6</v>
      </c>
      <c r="F41" s="20">
        <v>9.2799999999999994</v>
      </c>
      <c r="G41" s="20">
        <v>7.95</v>
      </c>
      <c r="H41" s="137"/>
      <c r="I41" s="137"/>
      <c r="J41" s="137"/>
      <c r="K41" s="137"/>
      <c r="L41" s="137"/>
      <c r="M41" s="137"/>
      <c r="N41" s="135"/>
      <c r="O41" s="136"/>
    </row>
    <row r="42" spans="2:15" ht="18.75">
      <c r="B42" s="28" t="s">
        <v>314</v>
      </c>
      <c r="C42" s="20">
        <v>13.63</v>
      </c>
      <c r="D42" s="20">
        <v>14.98</v>
      </c>
      <c r="E42" s="20">
        <v>11.98</v>
      </c>
      <c r="F42" s="20">
        <v>10.49</v>
      </c>
      <c r="G42" s="21">
        <v>8.99</v>
      </c>
      <c r="H42" s="138"/>
      <c r="I42" s="138"/>
      <c r="J42" s="138"/>
      <c r="K42" s="138"/>
      <c r="L42" s="138"/>
      <c r="M42" s="138"/>
      <c r="N42" s="135"/>
      <c r="O42" s="136"/>
    </row>
    <row r="43" spans="2:15" ht="18.75">
      <c r="B43" s="28" t="s">
        <v>316</v>
      </c>
      <c r="C43" s="21">
        <v>18.399999999999999</v>
      </c>
      <c r="D43" s="20">
        <v>20.67</v>
      </c>
      <c r="E43" s="20">
        <v>16.54</v>
      </c>
      <c r="F43" s="20">
        <v>14.47</v>
      </c>
      <c r="G43" s="21">
        <v>12.4</v>
      </c>
      <c r="H43" s="138"/>
      <c r="I43" s="138"/>
      <c r="J43" s="138"/>
      <c r="K43" s="138"/>
      <c r="L43" s="138"/>
      <c r="M43" s="138"/>
      <c r="N43" s="135"/>
      <c r="O43" s="136"/>
    </row>
    <row r="44" spans="2:15" ht="18.75">
      <c r="B44" s="28" t="s">
        <v>318</v>
      </c>
      <c r="C44" s="20">
        <v>22.44</v>
      </c>
      <c r="D44" s="20">
        <v>24.66</v>
      </c>
      <c r="E44" s="20">
        <v>19.73</v>
      </c>
      <c r="F44" s="20">
        <v>17.260000000000002</v>
      </c>
      <c r="G44" s="21">
        <v>14.8</v>
      </c>
      <c r="H44" s="135"/>
      <c r="I44" s="135"/>
      <c r="J44" s="135"/>
      <c r="K44" s="135"/>
      <c r="L44" s="135"/>
      <c r="M44" s="135"/>
      <c r="N44" s="135"/>
      <c r="O44" s="136"/>
    </row>
    <row r="45" spans="2:15" ht="18.75">
      <c r="B45" s="28" t="s">
        <v>320</v>
      </c>
      <c r="C45" s="20">
        <v>26.93</v>
      </c>
      <c r="D45" s="20">
        <v>29.59</v>
      </c>
      <c r="E45" s="20">
        <v>23.67</v>
      </c>
      <c r="F45" s="20">
        <v>20.71</v>
      </c>
      <c r="G45" s="20">
        <v>17.760000000000002</v>
      </c>
      <c r="H45" s="137"/>
      <c r="I45" s="137"/>
      <c r="J45" s="137"/>
      <c r="K45" s="137"/>
      <c r="L45" s="137"/>
      <c r="M45" s="137"/>
      <c r="N45" s="135"/>
      <c r="O45" s="136"/>
    </row>
    <row r="46" spans="2:15" ht="18.75">
      <c r="B46" s="28" t="s">
        <v>322</v>
      </c>
      <c r="C46" s="20">
        <v>44.34</v>
      </c>
      <c r="D46" s="20">
        <v>49.27</v>
      </c>
      <c r="E46" s="20">
        <v>23.67</v>
      </c>
      <c r="F46" s="20">
        <v>20.71</v>
      </c>
      <c r="G46" s="20">
        <v>17.760000000000002</v>
      </c>
      <c r="H46" s="138"/>
      <c r="I46" s="138"/>
      <c r="J46" s="138"/>
      <c r="K46" s="138"/>
      <c r="L46" s="138"/>
      <c r="M46" s="138"/>
      <c r="N46" s="135"/>
      <c r="O46" s="136"/>
    </row>
    <row r="47" spans="2:15" ht="18.75">
      <c r="B47" s="28" t="s">
        <v>324</v>
      </c>
      <c r="C47" s="20">
        <v>51.35</v>
      </c>
      <c r="D47" s="21">
        <v>57.7</v>
      </c>
      <c r="E47" s="20">
        <v>23.67</v>
      </c>
      <c r="F47" s="20">
        <v>20.71</v>
      </c>
      <c r="G47" s="20">
        <v>17.760000000000002</v>
      </c>
      <c r="H47" s="138"/>
      <c r="I47" s="138"/>
      <c r="J47" s="138"/>
      <c r="K47" s="138"/>
      <c r="L47" s="138"/>
      <c r="M47" s="138"/>
      <c r="N47" s="135"/>
      <c r="O47" s="136"/>
    </row>
    <row r="48" spans="2:15" ht="18.75">
      <c r="B48" s="28" t="s">
        <v>326</v>
      </c>
      <c r="C48" s="20">
        <v>62.73</v>
      </c>
      <c r="D48" s="20">
        <v>70.48</v>
      </c>
      <c r="E48" s="20">
        <v>23.67</v>
      </c>
      <c r="F48" s="20">
        <v>20.71</v>
      </c>
      <c r="G48" s="20">
        <v>17.760000000000002</v>
      </c>
      <c r="H48" s="135"/>
      <c r="I48" s="135"/>
      <c r="J48" s="135"/>
      <c r="K48" s="135"/>
      <c r="L48" s="135"/>
      <c r="M48" s="135"/>
      <c r="N48" s="135"/>
      <c r="O48" s="136"/>
    </row>
    <row r="49" spans="2:14" ht="18.75">
      <c r="B49" s="139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</row>
    <row r="50" spans="2:14" ht="18.75">
      <c r="B50" s="139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</row>
    <row r="51" spans="2:14" ht="18.75">
      <c r="B51" s="125" t="s">
        <v>639</v>
      </c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</row>
    <row r="52" spans="2:14" ht="18.75">
      <c r="B52" s="140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</row>
    <row r="53" spans="2:14" ht="18.75">
      <c r="B53" s="1687" t="s">
        <v>640</v>
      </c>
      <c r="C53" s="1687"/>
      <c r="D53" s="1687"/>
      <c r="E53" s="1687"/>
      <c r="F53" s="141"/>
      <c r="G53" s="141"/>
      <c r="H53" s="141"/>
      <c r="I53" s="141"/>
      <c r="J53" s="126"/>
      <c r="K53" s="126"/>
      <c r="L53" s="126"/>
      <c r="M53" s="126"/>
      <c r="N53" s="126"/>
    </row>
    <row r="54" spans="2:14" ht="18.75">
      <c r="B54" s="1749" t="s">
        <v>641</v>
      </c>
      <c r="C54" s="1750"/>
      <c r="D54" s="1750"/>
      <c r="E54" s="1751"/>
      <c r="F54" s="130"/>
      <c r="G54" s="130"/>
      <c r="H54" s="130"/>
      <c r="I54" s="130"/>
      <c r="J54" s="126"/>
      <c r="K54" s="126"/>
      <c r="L54" s="126"/>
      <c r="M54" s="126"/>
      <c r="N54" s="126"/>
    </row>
    <row r="55" spans="2:14">
      <c r="B55" s="149" t="s">
        <v>264</v>
      </c>
      <c r="C55" s="149" t="s">
        <v>265</v>
      </c>
      <c r="D55" s="149" t="s">
        <v>642</v>
      </c>
      <c r="E55" s="149" t="s">
        <v>220</v>
      </c>
    </row>
    <row r="56" spans="2:14">
      <c r="B56" s="15">
        <v>8500</v>
      </c>
      <c r="C56" s="15">
        <v>2125</v>
      </c>
      <c r="D56" s="15">
        <v>1.3</v>
      </c>
      <c r="E56" s="15">
        <v>1.55</v>
      </c>
    </row>
    <row r="57" spans="2:14">
      <c r="B57" s="15">
        <v>10000</v>
      </c>
      <c r="C57" s="15">
        <v>2500</v>
      </c>
      <c r="D57" s="15">
        <v>1.4</v>
      </c>
      <c r="E57" s="15">
        <v>1.65</v>
      </c>
    </row>
    <row r="58" spans="2:14">
      <c r="B58" s="15">
        <v>12000</v>
      </c>
      <c r="C58" s="15">
        <v>3000</v>
      </c>
      <c r="D58" s="15">
        <v>1.6</v>
      </c>
      <c r="E58" s="15">
        <v>1.9</v>
      </c>
    </row>
    <row r="59" spans="2:14">
      <c r="B59" s="15">
        <v>14000</v>
      </c>
      <c r="C59" s="15">
        <v>3500</v>
      </c>
      <c r="D59" s="15">
        <v>1.9</v>
      </c>
      <c r="E59" s="15">
        <v>2.1</v>
      </c>
    </row>
    <row r="60" spans="2:14">
      <c r="B60" s="15">
        <v>18000</v>
      </c>
      <c r="C60" s="15">
        <v>4500</v>
      </c>
      <c r="D60" s="15">
        <v>2.6</v>
      </c>
      <c r="E60" s="15">
        <v>2.86</v>
      </c>
    </row>
    <row r="61" spans="2:14">
      <c r="B61" s="15">
        <v>21000</v>
      </c>
      <c r="C61" s="15">
        <v>5250</v>
      </c>
      <c r="D61" s="15">
        <v>2.8</v>
      </c>
      <c r="E61" s="15">
        <v>3.08</v>
      </c>
    </row>
    <row r="62" spans="2:14">
      <c r="B62" s="15">
        <v>30000</v>
      </c>
      <c r="C62" s="15">
        <v>7500</v>
      </c>
      <c r="D62" s="15">
        <v>3.6</v>
      </c>
      <c r="E62" s="15">
        <v>4</v>
      </c>
    </row>
    <row r="63" spans="2:14"/>
    <row r="64" spans="2:14"/>
    <row r="65" spans="2:7"/>
    <row r="66" spans="2:7" ht="18.75">
      <c r="B66" s="125" t="s">
        <v>2453</v>
      </c>
    </row>
    <row r="67" spans="2:7"/>
    <row r="68" spans="2:7" ht="32.25" customHeight="1">
      <c r="B68" s="1664" t="s">
        <v>2452</v>
      </c>
      <c r="C68" s="1664"/>
      <c r="D68" s="1664"/>
      <c r="E68" s="1664"/>
      <c r="F68" s="1664"/>
      <c r="G68" s="1664"/>
    </row>
    <row r="69" spans="2:7" ht="29.25" customHeight="1">
      <c r="B69" s="712" t="s">
        <v>663</v>
      </c>
      <c r="C69" s="712" t="s">
        <v>665</v>
      </c>
      <c r="D69" s="712" t="s">
        <v>666</v>
      </c>
      <c r="E69" s="712" t="s">
        <v>671</v>
      </c>
      <c r="F69" s="712" t="s">
        <v>675</v>
      </c>
      <c r="G69" s="712" t="s">
        <v>708</v>
      </c>
    </row>
    <row r="70" spans="2:7">
      <c r="B70" s="490">
        <v>1</v>
      </c>
      <c r="C70" s="713">
        <v>0.1</v>
      </c>
      <c r="D70" s="713">
        <v>5</v>
      </c>
      <c r="E70" s="531" t="s">
        <v>737</v>
      </c>
      <c r="F70" s="531" t="s">
        <v>740</v>
      </c>
      <c r="G70" s="531" t="s">
        <v>712</v>
      </c>
    </row>
    <row r="71" spans="2:7">
      <c r="B71" s="490">
        <v>2</v>
      </c>
      <c r="C71" s="713">
        <v>5.0999999999999996</v>
      </c>
      <c r="D71" s="713">
        <v>6.3</v>
      </c>
      <c r="E71" s="531" t="s">
        <v>737</v>
      </c>
      <c r="F71" s="531" t="s">
        <v>740</v>
      </c>
      <c r="G71" s="531" t="s">
        <v>712</v>
      </c>
    </row>
    <row r="72" spans="2:7">
      <c r="B72" s="490">
        <v>3</v>
      </c>
      <c r="C72" s="713">
        <v>6.4</v>
      </c>
      <c r="D72" s="713">
        <v>8</v>
      </c>
      <c r="E72" s="531" t="s">
        <v>737</v>
      </c>
      <c r="F72" s="531" t="s">
        <v>740</v>
      </c>
      <c r="G72" s="531" t="s">
        <v>712</v>
      </c>
    </row>
    <row r="73" spans="2:7">
      <c r="B73" s="490">
        <v>4</v>
      </c>
      <c r="C73" s="713">
        <v>8.1</v>
      </c>
      <c r="D73" s="713">
        <v>10</v>
      </c>
      <c r="E73" s="530" t="str">
        <f>""</f>
        <v/>
      </c>
      <c r="F73" s="531" t="s">
        <v>740</v>
      </c>
      <c r="G73" s="531" t="s">
        <v>712</v>
      </c>
    </row>
    <row r="74" spans="2:7">
      <c r="B74" s="490">
        <v>5</v>
      </c>
      <c r="C74" s="713">
        <v>10.1</v>
      </c>
      <c r="D74" s="713">
        <v>15.2</v>
      </c>
      <c r="E74" s="530" t="str">
        <f>""</f>
        <v/>
      </c>
      <c r="F74" s="531" t="s">
        <v>740</v>
      </c>
      <c r="G74" s="531" t="s">
        <v>712</v>
      </c>
    </row>
    <row r="75" spans="2:7">
      <c r="B75" s="490">
        <v>6</v>
      </c>
      <c r="C75" s="713">
        <v>15.2</v>
      </c>
      <c r="D75" s="713">
        <v>16</v>
      </c>
      <c r="E75" s="530" t="str">
        <f>""</f>
        <v/>
      </c>
      <c r="F75" s="531" t="s">
        <v>740</v>
      </c>
      <c r="G75" s="531" t="s">
        <v>712</v>
      </c>
    </row>
    <row r="76" spans="2:7">
      <c r="B76" s="268">
        <v>7</v>
      </c>
      <c r="C76" s="270">
        <v>16.100000000000001</v>
      </c>
      <c r="D76" s="270">
        <v>24</v>
      </c>
      <c r="E76" s="272" t="str">
        <f>""</f>
        <v/>
      </c>
      <c r="F76" s="272" t="str">
        <f>""</f>
        <v/>
      </c>
      <c r="G76" s="273" t="s">
        <v>712</v>
      </c>
    </row>
    <row r="77" spans="2:7">
      <c r="B77" s="268">
        <v>8</v>
      </c>
      <c r="C77" s="270">
        <v>24.1</v>
      </c>
      <c r="D77" s="270">
        <v>30.5</v>
      </c>
      <c r="E77" s="272" t="str">
        <f>""</f>
        <v/>
      </c>
      <c r="F77" s="272" t="str">
        <f>""</f>
        <v/>
      </c>
      <c r="G77" s="267" t="s">
        <v>713</v>
      </c>
    </row>
    <row r="78" spans="2:7">
      <c r="B78" s="268">
        <v>9</v>
      </c>
      <c r="C78" s="270">
        <v>30.6</v>
      </c>
      <c r="D78" s="270">
        <v>38.1</v>
      </c>
      <c r="E78" s="272" t="str">
        <f>""</f>
        <v/>
      </c>
      <c r="F78" s="272" t="str">
        <f>""</f>
        <v/>
      </c>
      <c r="G78" s="267" t="s">
        <v>681</v>
      </c>
    </row>
    <row r="79" spans="2:7">
      <c r="B79" s="268">
        <v>10</v>
      </c>
      <c r="C79" s="270">
        <v>38.200000000000003</v>
      </c>
      <c r="D79" s="270">
        <v>47.6</v>
      </c>
      <c r="E79" s="272" t="str">
        <f>""</f>
        <v/>
      </c>
      <c r="F79" s="272" t="str">
        <f>""</f>
        <v/>
      </c>
      <c r="G79" s="267" t="s">
        <v>714</v>
      </c>
    </row>
    <row r="80" spans="2:7">
      <c r="B80" s="268">
        <v>11</v>
      </c>
      <c r="C80" s="270">
        <v>47.7</v>
      </c>
      <c r="D80" s="270">
        <v>57.1</v>
      </c>
      <c r="E80" s="272" t="str">
        <f>""</f>
        <v/>
      </c>
      <c r="F80" s="272" t="str">
        <f>""</f>
        <v/>
      </c>
      <c r="G80" s="267" t="s">
        <v>683</v>
      </c>
    </row>
    <row r="81" spans="2:7">
      <c r="B81" s="268">
        <v>12</v>
      </c>
      <c r="C81" s="270">
        <v>57.2</v>
      </c>
      <c r="D81" s="270">
        <v>66.7</v>
      </c>
      <c r="E81" s="272" t="str">
        <f>""</f>
        <v/>
      </c>
      <c r="F81" s="272" t="str">
        <f>""</f>
        <v/>
      </c>
      <c r="G81" s="267" t="s">
        <v>684</v>
      </c>
    </row>
    <row r="82" spans="2:7">
      <c r="B82" s="268">
        <v>13</v>
      </c>
      <c r="C82" s="270">
        <v>66.8</v>
      </c>
      <c r="D82" s="270">
        <v>75</v>
      </c>
      <c r="E82" s="272" t="str">
        <f>""</f>
        <v/>
      </c>
      <c r="F82" s="272" t="str">
        <f>""</f>
        <v/>
      </c>
      <c r="G82" s="267" t="s">
        <v>685</v>
      </c>
    </row>
    <row r="83" spans="2:7">
      <c r="B83" s="268">
        <v>14</v>
      </c>
      <c r="C83" s="270">
        <v>75.099999999999994</v>
      </c>
      <c r="D83" s="270">
        <v>86</v>
      </c>
      <c r="E83" s="272" t="str">
        <f>""</f>
        <v/>
      </c>
      <c r="F83" s="272" t="str">
        <f>""</f>
        <v/>
      </c>
      <c r="G83" s="274" t="s">
        <v>686</v>
      </c>
    </row>
    <row r="84" spans="2:7">
      <c r="B84" s="268">
        <v>15</v>
      </c>
      <c r="C84" s="270">
        <v>86.1</v>
      </c>
      <c r="D84" s="270">
        <v>95</v>
      </c>
      <c r="E84" s="272" t="str">
        <f>""</f>
        <v/>
      </c>
      <c r="F84" s="272" t="str">
        <f>""</f>
        <v/>
      </c>
      <c r="G84" s="274" t="s">
        <v>687</v>
      </c>
    </row>
    <row r="85" spans="2:7">
      <c r="B85" s="268">
        <v>16</v>
      </c>
      <c r="C85" s="270">
        <v>95.1</v>
      </c>
      <c r="D85" s="270">
        <v>114</v>
      </c>
      <c r="E85" s="272" t="str">
        <f>""</f>
        <v/>
      </c>
      <c r="F85" s="272" t="str">
        <f>""</f>
        <v/>
      </c>
      <c r="G85" s="275" t="s">
        <v>688</v>
      </c>
    </row>
    <row r="86" spans="2:7">
      <c r="B86" s="268">
        <v>17</v>
      </c>
      <c r="C86" s="270">
        <v>114.1</v>
      </c>
      <c r="D86" s="270">
        <v>152</v>
      </c>
      <c r="E86" s="272" t="str">
        <f>""</f>
        <v/>
      </c>
      <c r="F86" s="272" t="str">
        <f>""</f>
        <v/>
      </c>
      <c r="G86" s="274" t="s">
        <v>689</v>
      </c>
    </row>
    <row r="87" spans="2:7">
      <c r="B87" s="490">
        <v>18</v>
      </c>
      <c r="C87" s="270">
        <v>152.1</v>
      </c>
      <c r="D87" s="270">
        <v>171</v>
      </c>
      <c r="E87" s="272" t="str">
        <f>""</f>
        <v/>
      </c>
      <c r="F87" s="272" t="str">
        <f>""</f>
        <v/>
      </c>
      <c r="G87" s="274" t="s">
        <v>690</v>
      </c>
    </row>
    <row r="88" spans="2:7">
      <c r="B88" s="490">
        <v>19</v>
      </c>
      <c r="C88" s="270">
        <v>171.1</v>
      </c>
      <c r="D88" s="270">
        <v>188</v>
      </c>
      <c r="E88" s="272" t="str">
        <f>""</f>
        <v/>
      </c>
      <c r="F88" s="272" t="str">
        <f>""</f>
        <v/>
      </c>
      <c r="G88" s="274" t="s">
        <v>691</v>
      </c>
    </row>
    <row r="89" spans="2:7">
      <c r="B89" s="490">
        <v>20</v>
      </c>
      <c r="C89" s="270">
        <v>188.1</v>
      </c>
      <c r="D89" s="270">
        <v>228</v>
      </c>
      <c r="E89" s="272" t="str">
        <f>""</f>
        <v/>
      </c>
      <c r="F89" s="272" t="str">
        <f>""</f>
        <v/>
      </c>
      <c r="G89" s="274" t="s">
        <v>692</v>
      </c>
    </row>
    <row r="90" spans="2:7">
      <c r="B90" s="490">
        <v>21</v>
      </c>
      <c r="C90" s="270">
        <v>228.1</v>
      </c>
      <c r="D90" s="270">
        <v>266</v>
      </c>
      <c r="E90" s="272" t="str">
        <f>""</f>
        <v/>
      </c>
      <c r="F90" s="272" t="str">
        <f>""</f>
        <v/>
      </c>
      <c r="G90" s="274" t="s">
        <v>693</v>
      </c>
    </row>
    <row r="91" spans="2:7">
      <c r="B91" s="490">
        <v>22</v>
      </c>
      <c r="C91" s="270">
        <v>266.10000000000002</v>
      </c>
      <c r="D91" s="270">
        <v>304</v>
      </c>
      <c r="E91" s="272" t="str">
        <f>""</f>
        <v/>
      </c>
      <c r="F91" s="272" t="str">
        <f>""</f>
        <v/>
      </c>
      <c r="G91" s="274" t="s">
        <v>694</v>
      </c>
    </row>
    <row r="92" spans="2:7"/>
    <row r="93" spans="2:7"/>
    <row r="94" spans="2:7" ht="18.75">
      <c r="B94" s="125" t="s">
        <v>2454</v>
      </c>
    </row>
    <row r="95" spans="2:7"/>
    <row r="96" spans="2:7" ht="31.5" customHeight="1">
      <c r="B96" s="1667" t="s">
        <v>2370</v>
      </c>
      <c r="C96" s="1668"/>
      <c r="D96" s="1668"/>
      <c r="E96" s="1668"/>
      <c r="F96" s="1669"/>
      <c r="G96" s="714"/>
    </row>
    <row r="97" spans="2:7" ht="27.75" customHeight="1">
      <c r="B97" s="718" t="s">
        <v>663</v>
      </c>
      <c r="C97" s="719" t="s">
        <v>665</v>
      </c>
      <c r="D97" s="719" t="s">
        <v>666</v>
      </c>
      <c r="E97" s="719" t="s">
        <v>671</v>
      </c>
      <c r="F97" s="720" t="s">
        <v>707</v>
      </c>
      <c r="G97" s="715" t="s">
        <v>708</v>
      </c>
    </row>
    <row r="98" spans="2:7">
      <c r="B98" s="721">
        <v>1</v>
      </c>
      <c r="C98" s="722">
        <v>0.1</v>
      </c>
      <c r="D98" s="722">
        <v>4.8</v>
      </c>
      <c r="E98" s="723" t="s">
        <v>697</v>
      </c>
      <c r="F98" s="724" t="s">
        <v>669</v>
      </c>
      <c r="G98" s="716" t="s">
        <v>712</v>
      </c>
    </row>
    <row r="99" spans="2:7">
      <c r="B99" s="721">
        <v>2</v>
      </c>
      <c r="C99" s="722">
        <v>4.9000000000000004</v>
      </c>
      <c r="D99" s="722">
        <v>6</v>
      </c>
      <c r="E99" s="723" t="s">
        <v>697</v>
      </c>
      <c r="F99" s="724" t="s">
        <v>669</v>
      </c>
      <c r="G99" s="716" t="s">
        <v>712</v>
      </c>
    </row>
    <row r="100" spans="2:7">
      <c r="B100" s="721">
        <v>3</v>
      </c>
      <c r="C100" s="722">
        <v>6.1</v>
      </c>
      <c r="D100" s="722">
        <v>7.6</v>
      </c>
      <c r="E100" s="723" t="s">
        <v>697</v>
      </c>
      <c r="F100" s="724" t="s">
        <v>669</v>
      </c>
      <c r="G100" s="716" t="s">
        <v>712</v>
      </c>
    </row>
    <row r="101" spans="2:7">
      <c r="B101" s="721">
        <v>4</v>
      </c>
      <c r="C101" s="722">
        <v>7.7</v>
      </c>
      <c r="D101" s="722">
        <v>9.6</v>
      </c>
      <c r="E101" s="723"/>
      <c r="F101" s="724" t="s">
        <v>669</v>
      </c>
      <c r="G101" s="716" t="s">
        <v>712</v>
      </c>
    </row>
    <row r="102" spans="2:7">
      <c r="B102" s="721">
        <v>5</v>
      </c>
      <c r="C102" s="722">
        <v>9.6999999999999993</v>
      </c>
      <c r="D102" s="722">
        <v>15.1</v>
      </c>
      <c r="E102" s="723" t="str">
        <f>""</f>
        <v/>
      </c>
      <c r="F102" s="724" t="s">
        <v>669</v>
      </c>
      <c r="G102" s="716" t="s">
        <v>712</v>
      </c>
    </row>
    <row r="103" spans="2:7">
      <c r="B103" s="725">
        <v>6</v>
      </c>
      <c r="C103" s="726">
        <v>15.2</v>
      </c>
      <c r="D103" s="726">
        <v>19.2</v>
      </c>
      <c r="E103" s="727" t="str">
        <f>""</f>
        <v/>
      </c>
      <c r="F103" s="724" t="s">
        <v>669</v>
      </c>
      <c r="G103" s="716" t="s">
        <v>712</v>
      </c>
    </row>
    <row r="104" spans="2:7">
      <c r="B104" s="725">
        <v>7</v>
      </c>
      <c r="C104" s="726">
        <v>19.3</v>
      </c>
      <c r="D104" s="726">
        <v>24</v>
      </c>
      <c r="E104" s="727" t="str">
        <f>""</f>
        <v/>
      </c>
      <c r="F104" s="728" t="s">
        <v>698</v>
      </c>
      <c r="G104" s="716" t="s">
        <v>712</v>
      </c>
    </row>
    <row r="105" spans="2:7">
      <c r="B105" s="725">
        <v>8</v>
      </c>
      <c r="C105" s="726">
        <v>24.1</v>
      </c>
      <c r="D105" s="726">
        <v>30</v>
      </c>
      <c r="E105" s="727" t="str">
        <f>""</f>
        <v/>
      </c>
      <c r="F105" s="728" t="s">
        <v>705</v>
      </c>
      <c r="G105" s="717" t="s">
        <v>713</v>
      </c>
    </row>
    <row r="106" spans="2:7">
      <c r="B106" s="725">
        <v>9</v>
      </c>
      <c r="C106" s="726">
        <v>30.1</v>
      </c>
      <c r="D106" s="726">
        <v>36</v>
      </c>
      <c r="E106" s="727" t="str">
        <f>""</f>
        <v/>
      </c>
      <c r="F106" s="728" t="s">
        <v>706</v>
      </c>
      <c r="G106" s="717" t="s">
        <v>681</v>
      </c>
    </row>
    <row r="107" spans="2:7">
      <c r="B107" s="729">
        <v>10</v>
      </c>
      <c r="C107" s="730">
        <v>36.1</v>
      </c>
      <c r="D107" s="730">
        <v>50</v>
      </c>
      <c r="E107" s="731" t="str">
        <f>""</f>
        <v/>
      </c>
      <c r="F107" s="732" t="s">
        <v>704</v>
      </c>
      <c r="G107" s="717" t="s">
        <v>714</v>
      </c>
    </row>
    <row r="108" spans="2:7"/>
    <row r="109" spans="2:7"/>
  </sheetData>
  <sheetProtection algorithmName="SHA-512" hashValue="QA+Wta7fDq9SUVjWFGMjtiiRbvXNbYJDGtgyNcaZ0XA+srwjEUvXExAULmMTELiV/NKDhCyctX0j6k/WxBEQdw==" saltValue="80shAMt398YroT3Qpnx9lg==" spinCount="100000" sheet="1" objects="1" scenarios="1" selectLockedCells="1"/>
  <mergeCells count="13">
    <mergeCell ref="B68:G68"/>
    <mergeCell ref="B96:F96"/>
    <mergeCell ref="B4:G4"/>
    <mergeCell ref="B5:C5"/>
    <mergeCell ref="D5:D6"/>
    <mergeCell ref="E5:E6"/>
    <mergeCell ref="F5:F6"/>
    <mergeCell ref="G5:G6"/>
    <mergeCell ref="B24:G24"/>
    <mergeCell ref="B25:C25"/>
    <mergeCell ref="D25:G25"/>
    <mergeCell ref="B53:E53"/>
    <mergeCell ref="B54:E54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2A8A3-2714-4584-AAE6-3954DB74E109}">
  <sheetPr codeName="Planilha10">
    <tabColor rgb="FF00B050"/>
  </sheetPr>
  <dimension ref="A1:X83"/>
  <sheetViews>
    <sheetView showGridLines="0" workbookViewId="0">
      <selection activeCell="G285" sqref="G285:J285"/>
    </sheetView>
  </sheetViews>
  <sheetFormatPr defaultColWidth="0" defaultRowHeight="15"/>
  <cols>
    <col min="1" max="1" width="3.7109375" customWidth="1"/>
    <col min="2" max="2" width="6.7109375" customWidth="1"/>
    <col min="3" max="10" width="10.7109375" customWidth="1"/>
    <col min="11" max="11" width="2.5703125" customWidth="1"/>
    <col min="12" max="12" width="2.85546875" customWidth="1"/>
    <col min="13" max="24" width="0" hidden="1" customWidth="1"/>
    <col min="25" max="16384" width="9.140625" hidden="1"/>
  </cols>
  <sheetData>
    <row r="1" spans="1:11" ht="18">
      <c r="B1" s="1688" t="s">
        <v>191</v>
      </c>
      <c r="C1" s="1688"/>
      <c r="D1" s="1688"/>
      <c r="E1" s="1688"/>
      <c r="F1" s="1688"/>
      <c r="G1" s="1688"/>
      <c r="H1" s="1688"/>
      <c r="I1" s="1688"/>
      <c r="J1" s="1688"/>
    </row>
    <row r="2" spans="1:11">
      <c r="A2" s="201"/>
      <c r="B2" s="201"/>
      <c r="C2" s="201"/>
      <c r="D2" s="201"/>
      <c r="E2" s="201"/>
      <c r="F2" s="201"/>
      <c r="G2" s="201"/>
      <c r="H2" s="201"/>
      <c r="I2" s="201"/>
      <c r="J2" s="201"/>
      <c r="K2" s="201"/>
    </row>
    <row r="3" spans="1:11" ht="18">
      <c r="A3" s="201"/>
      <c r="B3" s="1696" t="s">
        <v>192</v>
      </c>
      <c r="C3" s="1697"/>
      <c r="D3" s="1697"/>
      <c r="E3" s="1697"/>
      <c r="F3" s="1697"/>
      <c r="G3" s="1697"/>
      <c r="H3" s="1697"/>
      <c r="I3" s="1697"/>
      <c r="J3" s="1698"/>
      <c r="K3" s="201"/>
    </row>
    <row r="4" spans="1:11" ht="18">
      <c r="A4" s="201"/>
      <c r="B4" s="202"/>
      <c r="C4" s="203"/>
      <c r="D4" s="203"/>
      <c r="E4" s="203"/>
      <c r="F4" s="203"/>
      <c r="G4" s="203"/>
      <c r="H4" s="203"/>
      <c r="I4" s="203"/>
      <c r="J4" s="204"/>
      <c r="K4" s="201"/>
    </row>
    <row r="5" spans="1:11" ht="18">
      <c r="A5" s="201"/>
      <c r="B5" s="1690" t="s">
        <v>193</v>
      </c>
      <c r="C5" s="1691"/>
      <c r="D5" s="1691"/>
      <c r="E5" s="203"/>
      <c r="F5" s="203"/>
      <c r="G5" s="203"/>
      <c r="H5" s="203"/>
      <c r="I5" s="203"/>
      <c r="J5" s="204"/>
      <c r="K5" s="201"/>
    </row>
    <row r="6" spans="1:11" ht="18">
      <c r="A6" s="201"/>
      <c r="B6" s="205"/>
      <c r="C6" s="206"/>
      <c r="D6" s="206"/>
      <c r="E6" s="203"/>
      <c r="F6" s="203"/>
      <c r="G6" s="203"/>
      <c r="H6" s="203"/>
      <c r="I6" s="203"/>
      <c r="J6" s="204"/>
      <c r="K6" s="201"/>
    </row>
    <row r="7" spans="1:11" ht="18">
      <c r="A7" s="201"/>
      <c r="B7" s="207" t="s">
        <v>194</v>
      </c>
      <c r="C7" s="734"/>
      <c r="D7" s="208"/>
      <c r="E7" s="208" t="s">
        <v>195</v>
      </c>
      <c r="F7" s="1709"/>
      <c r="G7" s="1709"/>
      <c r="H7" s="1709"/>
      <c r="I7" s="1709"/>
      <c r="J7" s="203"/>
      <c r="K7" s="733"/>
    </row>
    <row r="8" spans="1:11">
      <c r="A8" s="201"/>
      <c r="B8" s="209"/>
      <c r="C8" s="210"/>
      <c r="D8" s="210"/>
      <c r="E8" s="210"/>
      <c r="F8" s="210"/>
      <c r="G8" s="210"/>
      <c r="H8" s="210"/>
      <c r="I8" s="210"/>
      <c r="J8" s="211"/>
      <c r="K8" s="201"/>
    </row>
    <row r="9" spans="1:11">
      <c r="A9" s="201"/>
      <c r="B9" s="212"/>
      <c r="C9" s="201"/>
      <c r="D9" s="201"/>
      <c r="E9" s="201"/>
      <c r="F9" s="201"/>
      <c r="G9" s="201"/>
      <c r="H9" s="201"/>
      <c r="I9" s="201"/>
      <c r="J9" s="213"/>
      <c r="K9" s="201"/>
    </row>
    <row r="10" spans="1:11">
      <c r="A10" s="201"/>
      <c r="B10" s="1699" t="s">
        <v>196</v>
      </c>
      <c r="C10" s="1700"/>
      <c r="D10" s="1700"/>
      <c r="E10" s="201"/>
      <c r="F10" s="201"/>
      <c r="G10" s="201"/>
      <c r="H10" s="201"/>
      <c r="I10" s="201"/>
      <c r="J10" s="213"/>
      <c r="K10" s="201"/>
    </row>
    <row r="11" spans="1:11">
      <c r="A11" s="201"/>
      <c r="B11" s="212"/>
      <c r="C11" s="201"/>
      <c r="D11" s="201"/>
      <c r="E11" s="201"/>
      <c r="F11" s="201"/>
      <c r="G11" s="201"/>
      <c r="H11" s="201"/>
      <c r="I11" s="201"/>
      <c r="J11" s="213"/>
      <c r="K11" s="201"/>
    </row>
    <row r="12" spans="1:11">
      <c r="A12" s="201"/>
      <c r="B12" s="212"/>
      <c r="C12" s="201"/>
      <c r="D12" s="201"/>
      <c r="E12" s="201"/>
      <c r="F12" s="201"/>
      <c r="G12" s="201"/>
      <c r="H12" s="201"/>
      <c r="I12" s="201"/>
      <c r="J12" s="213"/>
      <c r="K12" s="201"/>
    </row>
    <row r="13" spans="1:11">
      <c r="A13" s="201"/>
      <c r="B13" s="212"/>
      <c r="C13" s="201"/>
      <c r="D13" s="201"/>
      <c r="E13" s="201"/>
      <c r="F13" s="201"/>
      <c r="G13" s="201"/>
      <c r="H13" s="201"/>
      <c r="I13" s="201"/>
      <c r="J13" s="213"/>
      <c r="K13" s="201"/>
    </row>
    <row r="14" spans="1:11">
      <c r="A14" s="201"/>
      <c r="B14" s="209"/>
      <c r="C14" s="210"/>
      <c r="D14" s="210"/>
      <c r="E14" s="210"/>
      <c r="F14" s="210"/>
      <c r="G14" s="210"/>
      <c r="H14" s="210"/>
      <c r="I14" s="210"/>
      <c r="J14" s="211"/>
      <c r="K14" s="201"/>
    </row>
    <row r="15" spans="1:11">
      <c r="A15" s="201"/>
      <c r="B15" s="212"/>
      <c r="C15" s="201"/>
      <c r="D15" s="201"/>
      <c r="E15" s="201"/>
      <c r="F15" s="201"/>
      <c r="G15" s="201"/>
      <c r="H15" s="201"/>
      <c r="I15" s="201"/>
      <c r="J15" s="213"/>
      <c r="K15" s="201"/>
    </row>
    <row r="16" spans="1:11">
      <c r="A16" s="201"/>
      <c r="B16" s="1690" t="s">
        <v>197</v>
      </c>
      <c r="C16" s="1691"/>
      <c r="D16" s="1691"/>
      <c r="E16" s="201"/>
      <c r="F16" s="201"/>
      <c r="G16" s="201"/>
      <c r="H16" s="201"/>
      <c r="I16" s="201"/>
      <c r="J16" s="213"/>
      <c r="K16" s="201"/>
    </row>
    <row r="17" spans="1:11">
      <c r="A17" s="201"/>
      <c r="B17" s="212"/>
      <c r="C17" s="201"/>
      <c r="D17" s="201"/>
      <c r="E17" s="201"/>
      <c r="F17" s="201"/>
      <c r="G17" s="201"/>
      <c r="H17" s="201"/>
      <c r="I17" s="201"/>
      <c r="J17" s="213"/>
      <c r="K17" s="201"/>
    </row>
    <row r="18" spans="1:11">
      <c r="A18" s="201"/>
      <c r="B18" s="209"/>
      <c r="C18" s="210"/>
      <c r="D18" s="210"/>
      <c r="E18" s="210"/>
      <c r="F18" s="210"/>
      <c r="G18" s="210"/>
      <c r="H18" s="210"/>
      <c r="I18" s="210"/>
      <c r="J18" s="211"/>
      <c r="K18" s="201"/>
    </row>
    <row r="19" spans="1:11">
      <c r="A19" s="201"/>
      <c r="B19" s="212"/>
      <c r="C19" s="201"/>
      <c r="D19" s="201"/>
      <c r="E19" s="201"/>
      <c r="F19" s="201"/>
      <c r="G19" s="201"/>
      <c r="H19" s="201"/>
      <c r="I19" s="201"/>
      <c r="J19" s="213"/>
      <c r="K19" s="201"/>
    </row>
    <row r="20" spans="1:11">
      <c r="A20" s="201"/>
      <c r="B20" s="1692" t="s">
        <v>198</v>
      </c>
      <c r="C20" s="1693"/>
      <c r="D20" s="1693"/>
      <c r="E20" s="735"/>
      <c r="F20" s="201" t="s">
        <v>181</v>
      </c>
      <c r="G20" s="201"/>
      <c r="H20" s="201"/>
      <c r="I20" s="201"/>
      <c r="J20" s="213"/>
      <c r="K20" s="201"/>
    </row>
    <row r="21" spans="1:11">
      <c r="A21" s="201"/>
      <c r="B21" s="1692" t="s">
        <v>199</v>
      </c>
      <c r="C21" s="1693"/>
      <c r="D21" s="1693"/>
      <c r="E21" s="736"/>
      <c r="F21" s="201" t="s">
        <v>200</v>
      </c>
      <c r="G21" s="201"/>
      <c r="H21" s="201"/>
      <c r="I21" s="201"/>
      <c r="J21" s="213"/>
      <c r="K21" s="201"/>
    </row>
    <row r="22" spans="1:11">
      <c r="A22" s="201"/>
      <c r="B22" s="1692" t="s">
        <v>201</v>
      </c>
      <c r="C22" s="1693"/>
      <c r="D22" s="1693"/>
      <c r="E22" s="1693"/>
      <c r="F22" s="1693"/>
      <c r="G22" s="737"/>
      <c r="H22" s="208" t="s">
        <v>202</v>
      </c>
      <c r="I22" s="201"/>
      <c r="J22" s="213"/>
      <c r="K22" s="201"/>
    </row>
    <row r="23" spans="1:11">
      <c r="A23" s="201"/>
      <c r="B23" s="1692" t="s">
        <v>203</v>
      </c>
      <c r="C23" s="1693"/>
      <c r="D23" s="1693"/>
      <c r="E23" s="735"/>
      <c r="F23" s="201" t="s">
        <v>202</v>
      </c>
      <c r="G23" s="201"/>
      <c r="H23" s="201"/>
      <c r="I23" s="201"/>
      <c r="J23" s="213"/>
      <c r="K23" s="201"/>
    </row>
    <row r="24" spans="1:11">
      <c r="A24" s="201"/>
      <c r="B24" s="1694" t="s">
        <v>204</v>
      </c>
      <c r="C24" s="1693"/>
      <c r="D24" s="1693"/>
      <c r="E24" s="1689"/>
      <c r="F24" s="1695"/>
      <c r="G24" s="201"/>
      <c r="H24" s="201"/>
      <c r="I24" s="201"/>
      <c r="J24" s="213"/>
      <c r="K24" s="201"/>
    </row>
    <row r="25" spans="1:11">
      <c r="A25" s="201"/>
      <c r="B25" s="1692" t="s">
        <v>205</v>
      </c>
      <c r="C25" s="1693"/>
      <c r="D25" s="1693"/>
      <c r="E25" s="737"/>
      <c r="F25" s="219"/>
      <c r="G25" s="201"/>
      <c r="H25" s="201"/>
      <c r="I25" s="201"/>
      <c r="J25" s="213"/>
      <c r="K25" s="201"/>
    </row>
    <row r="26" spans="1:11">
      <c r="A26" s="201"/>
      <c r="B26" s="1692" t="s">
        <v>206</v>
      </c>
      <c r="C26" s="1693"/>
      <c r="D26" s="1693"/>
      <c r="E26" s="737"/>
      <c r="F26" s="201"/>
      <c r="G26" s="201"/>
      <c r="H26" s="201"/>
      <c r="I26" s="201"/>
      <c r="J26" s="213"/>
      <c r="K26" s="201"/>
    </row>
    <row r="27" spans="1:11">
      <c r="A27" s="201"/>
      <c r="B27" s="209"/>
      <c r="C27" s="210"/>
      <c r="D27" s="210"/>
      <c r="E27" s="210"/>
      <c r="F27" s="210"/>
      <c r="G27" s="210"/>
      <c r="H27" s="210"/>
      <c r="I27" s="210"/>
      <c r="J27" s="211"/>
      <c r="K27" s="201"/>
    </row>
    <row r="28" spans="1:11">
      <c r="A28" s="201"/>
      <c r="B28" s="212"/>
      <c r="C28" s="201"/>
      <c r="D28" s="201"/>
      <c r="E28" s="201"/>
      <c r="F28" s="201"/>
      <c r="G28" s="201"/>
      <c r="H28" s="201"/>
      <c r="I28" s="201"/>
      <c r="J28" s="213"/>
      <c r="K28" s="201"/>
    </row>
    <row r="29" spans="1:11">
      <c r="A29" s="201"/>
      <c r="B29" s="1690" t="s">
        <v>207</v>
      </c>
      <c r="C29" s="1691"/>
      <c r="D29" s="1691"/>
      <c r="E29" s="201"/>
      <c r="F29" s="201"/>
      <c r="G29" s="201"/>
      <c r="H29" s="201"/>
      <c r="I29" s="201"/>
      <c r="J29" s="213"/>
      <c r="K29" s="201"/>
    </row>
    <row r="30" spans="1:11">
      <c r="A30" s="201"/>
      <c r="B30" s="205"/>
      <c r="C30" s="206" t="s">
        <v>644</v>
      </c>
      <c r="D30" s="245" t="s">
        <v>110</v>
      </c>
      <c r="E30" s="201"/>
      <c r="F30" s="201"/>
      <c r="G30" s="201"/>
      <c r="H30" s="201"/>
      <c r="I30" s="201"/>
      <c r="J30" s="213"/>
      <c r="K30" s="201"/>
    </row>
    <row r="31" spans="1:11">
      <c r="A31" s="201"/>
      <c r="B31" s="212"/>
      <c r="C31" s="201"/>
      <c r="D31" s="737"/>
      <c r="E31" s="201"/>
      <c r="F31" s="201"/>
      <c r="G31" s="201"/>
      <c r="H31" s="201"/>
      <c r="I31" s="201"/>
      <c r="J31" s="213"/>
      <c r="K31" s="201"/>
    </row>
    <row r="32" spans="1:11">
      <c r="A32" s="201"/>
      <c r="B32" s="212"/>
      <c r="C32" s="201"/>
      <c r="D32" s="219"/>
      <c r="E32" s="201"/>
      <c r="F32" s="201"/>
      <c r="G32" s="201"/>
      <c r="H32" s="201"/>
      <c r="I32" s="201"/>
      <c r="J32" s="213"/>
      <c r="K32" s="201"/>
    </row>
    <row r="33" spans="1:11">
      <c r="A33" s="201"/>
      <c r="B33" s="212"/>
      <c r="C33" s="201"/>
      <c r="D33" s="737"/>
      <c r="E33" s="201"/>
      <c r="F33" s="201"/>
      <c r="G33" s="201"/>
      <c r="H33" s="201"/>
      <c r="I33" s="201"/>
      <c r="J33" s="213"/>
      <c r="K33" s="201"/>
    </row>
    <row r="34" spans="1:11">
      <c r="A34" s="201"/>
      <c r="B34" s="212"/>
      <c r="C34" s="201"/>
      <c r="D34" s="201"/>
      <c r="E34" s="201"/>
      <c r="F34" s="201"/>
      <c r="G34" s="201"/>
      <c r="H34" s="201"/>
      <c r="I34" s="201"/>
      <c r="J34" s="213"/>
      <c r="K34" s="201"/>
    </row>
    <row r="35" spans="1:11">
      <c r="A35" s="201"/>
      <c r="B35" s="212"/>
      <c r="C35" s="201"/>
      <c r="D35" s="201" t="s">
        <v>208</v>
      </c>
      <c r="E35" s="1689"/>
      <c r="F35" s="1689"/>
      <c r="G35" s="1689"/>
      <c r="H35" s="1689"/>
      <c r="I35" s="1689"/>
      <c r="J35" s="213"/>
      <c r="K35" s="201"/>
    </row>
    <row r="36" spans="1:11">
      <c r="A36" s="201"/>
      <c r="B36" s="209"/>
      <c r="C36" s="210"/>
      <c r="D36" s="210"/>
      <c r="E36" s="210"/>
      <c r="F36" s="210"/>
      <c r="G36" s="210"/>
      <c r="H36" s="210"/>
      <c r="I36" s="210"/>
      <c r="J36" s="211"/>
      <c r="K36" s="201"/>
    </row>
    <row r="37" spans="1:11">
      <c r="A37" s="201"/>
      <c r="B37" s="212"/>
      <c r="C37" s="201"/>
      <c r="D37" s="201"/>
      <c r="E37" s="201"/>
      <c r="F37" s="201"/>
      <c r="G37" s="201"/>
      <c r="H37" s="201"/>
      <c r="I37" s="201"/>
      <c r="J37" s="213"/>
      <c r="K37" s="201"/>
    </row>
    <row r="38" spans="1:11">
      <c r="A38" s="201"/>
      <c r="B38" s="1690" t="s">
        <v>209</v>
      </c>
      <c r="C38" s="1691"/>
      <c r="D38" s="1691"/>
      <c r="E38" s="1691"/>
      <c r="F38" s="1691"/>
      <c r="G38" s="1691"/>
      <c r="H38" s="1691"/>
      <c r="I38" s="201"/>
      <c r="J38" s="213"/>
      <c r="K38" s="201"/>
    </row>
    <row r="39" spans="1:11">
      <c r="A39" s="201"/>
      <c r="B39" s="212"/>
      <c r="C39" s="201"/>
      <c r="D39" s="201"/>
      <c r="E39" s="201"/>
      <c r="F39" s="201"/>
      <c r="G39" s="201"/>
      <c r="H39" s="201"/>
      <c r="I39" s="201"/>
      <c r="J39" s="213"/>
      <c r="K39" s="201"/>
    </row>
    <row r="40" spans="1:11">
      <c r="A40" s="201"/>
      <c r="B40" s="212"/>
      <c r="C40" s="201"/>
      <c r="D40" s="201"/>
      <c r="E40" s="201"/>
      <c r="F40" s="201"/>
      <c r="G40" s="201"/>
      <c r="H40" s="201"/>
      <c r="I40" s="201"/>
      <c r="J40" s="213"/>
      <c r="K40" s="201"/>
    </row>
    <row r="41" spans="1:11">
      <c r="A41" s="201"/>
      <c r="B41" s="212"/>
      <c r="C41" s="201"/>
      <c r="D41" s="201"/>
      <c r="E41" s="201"/>
      <c r="F41" s="201"/>
      <c r="G41" s="201"/>
      <c r="H41" s="201"/>
      <c r="I41" s="201"/>
      <c r="J41" s="213"/>
      <c r="K41" s="201"/>
    </row>
    <row r="42" spans="1:11">
      <c r="A42" s="201"/>
      <c r="B42" s="212"/>
      <c r="C42" s="201"/>
      <c r="D42" s="201"/>
      <c r="E42" s="1689"/>
      <c r="F42" s="1695"/>
      <c r="G42" s="201" t="s">
        <v>210</v>
      </c>
      <c r="H42" s="201"/>
      <c r="I42" s="201"/>
      <c r="J42" s="213"/>
      <c r="K42" s="201"/>
    </row>
    <row r="43" spans="1:11">
      <c r="A43" s="201"/>
      <c r="B43" s="212"/>
      <c r="C43" s="201"/>
      <c r="D43" s="201"/>
      <c r="E43" s="201"/>
      <c r="F43" s="735"/>
      <c r="G43" s="201" t="s">
        <v>210</v>
      </c>
      <c r="H43" s="201"/>
      <c r="I43" s="201"/>
      <c r="J43" s="213"/>
      <c r="K43" s="201"/>
    </row>
    <row r="44" spans="1:11">
      <c r="A44" s="201"/>
      <c r="B44" s="212"/>
      <c r="C44" s="201"/>
      <c r="D44" s="201"/>
      <c r="E44" s="201"/>
      <c r="F44" s="201"/>
      <c r="G44" s="201"/>
      <c r="H44" s="201"/>
      <c r="I44" s="201"/>
      <c r="J44" s="213"/>
      <c r="K44" s="201"/>
    </row>
    <row r="45" spans="1:11">
      <c r="A45" s="201"/>
      <c r="B45" s="212"/>
      <c r="C45" s="201"/>
      <c r="D45" s="201"/>
      <c r="E45" s="201"/>
      <c r="F45" s="201"/>
      <c r="G45" s="1710"/>
      <c r="H45" s="1710"/>
      <c r="I45" s="1710"/>
      <c r="J45" s="214" t="s">
        <v>202</v>
      </c>
      <c r="K45" s="201"/>
    </row>
    <row r="46" spans="1:11">
      <c r="A46" s="201"/>
      <c r="B46" s="212"/>
      <c r="C46" s="201"/>
      <c r="D46" s="201"/>
      <c r="E46" s="201"/>
      <c r="F46" s="201"/>
      <c r="G46" s="201"/>
      <c r="H46" s="1701"/>
      <c r="I46" s="1701"/>
      <c r="J46" s="214" t="s">
        <v>202</v>
      </c>
      <c r="K46" s="201"/>
    </row>
    <row r="47" spans="1:11">
      <c r="A47" s="201"/>
      <c r="B47" s="212"/>
      <c r="C47" s="201"/>
      <c r="D47" s="1689"/>
      <c r="E47" s="1689"/>
      <c r="F47" s="1689"/>
      <c r="G47" s="1689"/>
      <c r="H47" s="215"/>
      <c r="I47" s="215"/>
      <c r="J47" s="214"/>
      <c r="K47" s="201"/>
    </row>
    <row r="48" spans="1:11">
      <c r="A48" s="201"/>
      <c r="B48" s="209"/>
      <c r="C48" s="210"/>
      <c r="D48" s="210"/>
      <c r="E48" s="210"/>
      <c r="F48" s="210"/>
      <c r="G48" s="210"/>
      <c r="H48" s="210"/>
      <c r="I48" s="210"/>
      <c r="J48" s="211"/>
      <c r="K48" s="201"/>
    </row>
    <row r="49" spans="1:11">
      <c r="A49" s="201"/>
      <c r="B49" s="212"/>
      <c r="C49" s="201"/>
      <c r="D49" s="201"/>
      <c r="E49" s="201"/>
      <c r="F49" s="201"/>
      <c r="G49" s="201"/>
      <c r="H49" s="201"/>
      <c r="I49" s="201"/>
      <c r="J49" s="213"/>
      <c r="K49" s="201"/>
    </row>
    <row r="50" spans="1:11">
      <c r="A50" s="201"/>
      <c r="B50" s="205" t="s">
        <v>211</v>
      </c>
      <c r="C50" s="206"/>
      <c r="D50" s="206"/>
      <c r="E50" s="206"/>
      <c r="F50" s="206"/>
      <c r="G50" s="206"/>
      <c r="H50" s="206"/>
      <c r="I50" s="206"/>
      <c r="J50" s="216"/>
      <c r="K50" s="201"/>
    </row>
    <row r="51" spans="1:11">
      <c r="A51" s="201"/>
      <c r="B51" s="212"/>
      <c r="C51" s="1689"/>
      <c r="D51" s="1689"/>
      <c r="E51" s="1689"/>
      <c r="F51" s="1689"/>
      <c r="G51" s="1689"/>
      <c r="H51" s="1689"/>
      <c r="I51" s="1689"/>
      <c r="J51" s="217"/>
      <c r="K51" s="201"/>
    </row>
    <row r="52" spans="1:11">
      <c r="A52" s="201"/>
      <c r="B52" s="209"/>
      <c r="C52" s="210"/>
      <c r="D52" s="210"/>
      <c r="E52" s="210"/>
      <c r="F52" s="210"/>
      <c r="G52" s="210"/>
      <c r="H52" s="210"/>
      <c r="I52" s="210"/>
      <c r="J52" s="211"/>
      <c r="K52" s="201"/>
    </row>
    <row r="53" spans="1:11">
      <c r="A53" s="201"/>
      <c r="B53" s="212"/>
      <c r="C53" s="201"/>
      <c r="D53" s="201"/>
      <c r="E53" s="201"/>
      <c r="F53" s="201"/>
      <c r="G53" s="201"/>
      <c r="H53" s="201"/>
      <c r="I53" s="201"/>
      <c r="J53" s="213"/>
      <c r="K53" s="201"/>
    </row>
    <row r="54" spans="1:11">
      <c r="A54" s="201"/>
      <c r="B54" s="205" t="s">
        <v>212</v>
      </c>
      <c r="C54" s="218"/>
      <c r="D54" s="218"/>
      <c r="E54" s="218"/>
      <c r="F54" s="218"/>
      <c r="G54" s="218"/>
      <c r="H54" s="218"/>
      <c r="I54" s="218"/>
      <c r="J54" s="213"/>
      <c r="K54" s="201"/>
    </row>
    <row r="55" spans="1:11">
      <c r="A55" s="201"/>
      <c r="B55" s="212"/>
      <c r="C55" s="201" t="s">
        <v>213</v>
      </c>
      <c r="D55" s="737"/>
      <c r="E55" s="201" t="s">
        <v>214</v>
      </c>
      <c r="F55" s="219"/>
      <c r="G55" s="201" t="s">
        <v>215</v>
      </c>
      <c r="H55" s="201"/>
      <c r="I55" s="735"/>
      <c r="J55" s="213"/>
      <c r="K55" s="201"/>
    </row>
    <row r="56" spans="1:11">
      <c r="A56" s="201"/>
      <c r="B56" s="209"/>
      <c r="C56" s="210"/>
      <c r="D56" s="210"/>
      <c r="E56" s="210"/>
      <c r="F56" s="210"/>
      <c r="G56" s="210"/>
      <c r="H56" s="210"/>
      <c r="I56" s="210"/>
      <c r="J56" s="211"/>
      <c r="K56" s="201"/>
    </row>
    <row r="57" spans="1:11">
      <c r="A57" s="201"/>
      <c r="B57" s="212"/>
      <c r="C57" s="201"/>
      <c r="D57" s="201"/>
      <c r="E57" s="201"/>
      <c r="F57" s="201"/>
      <c r="G57" s="201"/>
      <c r="H57" s="201"/>
      <c r="I57" s="201"/>
      <c r="J57" s="213"/>
      <c r="K57" s="201"/>
    </row>
    <row r="58" spans="1:11">
      <c r="A58" s="201"/>
      <c r="B58" s="1690" t="s">
        <v>216</v>
      </c>
      <c r="C58" s="1691"/>
      <c r="D58" s="1691"/>
      <c r="E58" s="1691"/>
      <c r="F58" s="1691"/>
      <c r="G58" s="1691"/>
      <c r="H58" s="201"/>
      <c r="I58" s="201"/>
      <c r="J58" s="213"/>
      <c r="K58" s="201"/>
    </row>
    <row r="59" spans="1:11">
      <c r="A59" s="201"/>
      <c r="B59" s="212"/>
      <c r="C59" s="201" t="s">
        <v>217</v>
      </c>
      <c r="D59" s="1689"/>
      <c r="E59" s="1689"/>
      <c r="F59" s="1689"/>
      <c r="G59" s="201"/>
      <c r="H59" s="201"/>
      <c r="I59" s="201"/>
      <c r="J59" s="213"/>
      <c r="K59" s="201"/>
    </row>
    <row r="60" spans="1:11">
      <c r="A60" s="201"/>
      <c r="B60" s="212"/>
      <c r="C60" s="201" t="s">
        <v>218</v>
      </c>
      <c r="D60" s="201"/>
      <c r="E60" s="738"/>
      <c r="F60" s="208" t="s">
        <v>210</v>
      </c>
      <c r="G60" s="201"/>
      <c r="H60" s="208"/>
      <c r="I60" s="201"/>
      <c r="J60" s="213"/>
      <c r="K60" s="201"/>
    </row>
    <row r="61" spans="1:11">
      <c r="A61" s="201"/>
      <c r="B61" s="209"/>
      <c r="C61" s="210"/>
      <c r="D61" s="210"/>
      <c r="E61" s="210"/>
      <c r="F61" s="210"/>
      <c r="G61" s="210"/>
      <c r="H61" s="210"/>
      <c r="I61" s="210"/>
      <c r="J61" s="211"/>
      <c r="K61" s="201"/>
    </row>
    <row r="62" spans="1:11">
      <c r="A62" s="201"/>
      <c r="B62" s="212"/>
      <c r="C62" s="201"/>
      <c r="D62" s="201"/>
      <c r="E62" s="201"/>
      <c r="F62" s="201"/>
      <c r="G62" s="201"/>
      <c r="H62" s="201"/>
      <c r="I62" s="201"/>
      <c r="J62" s="213"/>
      <c r="K62" s="201"/>
    </row>
    <row r="63" spans="1:11">
      <c r="A63" s="201"/>
      <c r="B63" s="1690" t="s">
        <v>219</v>
      </c>
      <c r="C63" s="1691"/>
      <c r="D63" s="1691"/>
      <c r="E63" s="1691"/>
      <c r="F63" s="1691"/>
      <c r="G63" s="1691"/>
      <c r="H63" s="1691"/>
      <c r="I63" s="1691"/>
      <c r="J63" s="1712"/>
      <c r="K63" s="201"/>
    </row>
    <row r="64" spans="1:11">
      <c r="A64" s="201"/>
      <c r="B64" s="205"/>
      <c r="C64" s="1711"/>
      <c r="D64" s="1711"/>
      <c r="E64" s="1711"/>
      <c r="F64" s="1711"/>
      <c r="G64" s="1711"/>
      <c r="H64" s="1711"/>
      <c r="I64" s="1711"/>
      <c r="J64" s="216"/>
      <c r="K64" s="201"/>
    </row>
    <row r="65" spans="1:11">
      <c r="A65" s="201"/>
      <c r="B65" s="205"/>
      <c r="C65" s="1708"/>
      <c r="D65" s="1708"/>
      <c r="E65" s="1708"/>
      <c r="F65" s="1708"/>
      <c r="G65" s="1708"/>
      <c r="H65" s="1708"/>
      <c r="I65" s="1708"/>
      <c r="J65" s="216"/>
      <c r="K65" s="201"/>
    </row>
    <row r="66" spans="1:11">
      <c r="A66" s="201"/>
      <c r="B66" s="209"/>
      <c r="C66" s="210"/>
      <c r="D66" s="210"/>
      <c r="E66" s="210"/>
      <c r="F66" s="210"/>
      <c r="G66" s="210"/>
      <c r="H66" s="210"/>
      <c r="I66" s="210"/>
      <c r="J66" s="211"/>
      <c r="K66" s="201"/>
    </row>
    <row r="67" spans="1:11">
      <c r="A67" s="201"/>
      <c r="B67" s="212"/>
      <c r="C67" s="201"/>
      <c r="D67" s="201"/>
      <c r="E67" s="201"/>
      <c r="F67" s="201"/>
      <c r="G67" s="201"/>
      <c r="H67" s="201"/>
      <c r="I67" s="201"/>
      <c r="J67" s="213"/>
      <c r="K67" s="201"/>
    </row>
    <row r="68" spans="1:11">
      <c r="A68" s="201"/>
      <c r="B68" s="205" t="s">
        <v>645</v>
      </c>
      <c r="C68" s="201"/>
      <c r="D68" s="201"/>
      <c r="E68" s="201"/>
      <c r="F68" s="201"/>
      <c r="G68" s="735"/>
      <c r="H68" s="201" t="s">
        <v>220</v>
      </c>
      <c r="I68" s="219"/>
      <c r="J68" s="213"/>
      <c r="K68" s="201"/>
    </row>
    <row r="69" spans="1:11">
      <c r="A69" s="201"/>
      <c r="B69" s="205" t="s">
        <v>646</v>
      </c>
      <c r="C69" s="201"/>
      <c r="D69" s="201"/>
      <c r="E69" s="201"/>
      <c r="F69" s="201"/>
      <c r="G69" s="201"/>
      <c r="H69" s="735"/>
      <c r="I69" s="201" t="s">
        <v>210</v>
      </c>
      <c r="J69" s="201"/>
      <c r="K69" s="733"/>
    </row>
    <row r="70" spans="1:11">
      <c r="A70" s="201"/>
      <c r="B70" s="209"/>
      <c r="C70" s="210"/>
      <c r="D70" s="210"/>
      <c r="E70" s="210"/>
      <c r="F70" s="210"/>
      <c r="G70" s="210"/>
      <c r="H70" s="210"/>
      <c r="I70" s="210"/>
      <c r="J70" s="211"/>
      <c r="K70" s="201"/>
    </row>
    <row r="71" spans="1:11">
      <c r="A71" s="201"/>
      <c r="B71" s="212"/>
      <c r="C71" s="201"/>
      <c r="D71" s="201"/>
      <c r="E71" s="201"/>
      <c r="F71" s="201"/>
      <c r="G71" s="201"/>
      <c r="H71" s="201"/>
      <c r="I71" s="201"/>
      <c r="J71" s="213"/>
      <c r="K71" s="201"/>
    </row>
    <row r="72" spans="1:11">
      <c r="A72" s="201"/>
      <c r="B72" s="1702" t="s">
        <v>221</v>
      </c>
      <c r="C72" s="1703"/>
      <c r="D72" s="1703"/>
      <c r="E72" s="1703"/>
      <c r="F72" s="1703"/>
      <c r="G72" s="1703"/>
      <c r="H72" s="1703"/>
      <c r="I72" s="1703"/>
      <c r="J72" s="1704"/>
      <c r="K72" s="201"/>
    </row>
    <row r="73" spans="1:11">
      <c r="A73" s="201"/>
      <c r="B73" s="205" t="s">
        <v>222</v>
      </c>
      <c r="C73" s="201"/>
      <c r="D73" s="201"/>
      <c r="E73" s="201"/>
      <c r="F73" s="201"/>
      <c r="G73" s="201"/>
      <c r="H73" s="201"/>
      <c r="I73" s="201"/>
      <c r="J73" s="213"/>
      <c r="K73" s="201"/>
    </row>
    <row r="74" spans="1:11">
      <c r="A74" s="201"/>
      <c r="B74" s="212" t="s">
        <v>223</v>
      </c>
      <c r="C74" s="201"/>
      <c r="D74" s="201"/>
      <c r="E74" s="201"/>
      <c r="F74" s="201"/>
      <c r="G74" s="201"/>
      <c r="H74" s="201"/>
      <c r="I74" s="201"/>
      <c r="J74" s="213"/>
      <c r="K74" s="201"/>
    </row>
    <row r="75" spans="1:11">
      <c r="A75" s="201"/>
      <c r="B75" s="205" t="s">
        <v>224</v>
      </c>
      <c r="C75" s="201"/>
      <c r="D75" s="201"/>
      <c r="E75" s="201"/>
      <c r="F75" s="201"/>
      <c r="G75" s="201"/>
      <c r="H75" s="201"/>
      <c r="I75" s="201"/>
      <c r="J75" s="213"/>
      <c r="K75" s="201"/>
    </row>
    <row r="76" spans="1:11">
      <c r="A76" s="201"/>
      <c r="B76" s="212" t="s">
        <v>225</v>
      </c>
      <c r="C76" s="201"/>
      <c r="D76" s="201"/>
      <c r="E76" s="201"/>
      <c r="F76" s="201"/>
      <c r="G76" s="201"/>
      <c r="H76" s="201"/>
      <c r="I76" s="201"/>
      <c r="J76" s="213"/>
      <c r="K76" s="201"/>
    </row>
    <row r="77" spans="1:11">
      <c r="A77" s="201"/>
      <c r="B77" s="212"/>
      <c r="C77" s="201"/>
      <c r="D77" s="201"/>
      <c r="E77" s="201"/>
      <c r="F77" s="201"/>
      <c r="G77" s="201"/>
      <c r="H77" s="201"/>
      <c r="I77" s="201"/>
      <c r="J77" s="213"/>
      <c r="K77" s="201"/>
    </row>
    <row r="78" spans="1:11">
      <c r="A78" s="201"/>
      <c r="B78" s="212"/>
      <c r="C78" s="201"/>
      <c r="D78" s="201"/>
      <c r="E78" s="201"/>
      <c r="F78" s="201"/>
      <c r="G78" s="201"/>
      <c r="H78" s="201"/>
      <c r="I78" s="201"/>
      <c r="J78" s="213"/>
      <c r="K78" s="201"/>
    </row>
    <row r="79" spans="1:11">
      <c r="A79" s="201"/>
      <c r="B79" s="212" t="s">
        <v>226</v>
      </c>
      <c r="C79" s="1689"/>
      <c r="D79" s="1689"/>
      <c r="E79" s="201"/>
      <c r="F79" s="1689"/>
      <c r="G79" s="1689"/>
      <c r="H79" s="1689"/>
      <c r="I79" s="1689"/>
      <c r="J79" s="1705"/>
      <c r="K79" s="201"/>
    </row>
    <row r="80" spans="1:11">
      <c r="A80" s="201"/>
      <c r="B80" s="209"/>
      <c r="C80" s="210"/>
      <c r="D80" s="210"/>
      <c r="E80" s="210"/>
      <c r="F80" s="1706" t="s">
        <v>227</v>
      </c>
      <c r="G80" s="1706"/>
      <c r="H80" s="1706"/>
      <c r="I80" s="1706"/>
      <c r="J80" s="1707"/>
      <c r="K80" s="201"/>
    </row>
    <row r="81" spans="1:11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</row>
    <row r="83" spans="1:11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</row>
  </sheetData>
  <mergeCells count="31">
    <mergeCell ref="F7:I7"/>
    <mergeCell ref="E35:I35"/>
    <mergeCell ref="D47:G47"/>
    <mergeCell ref="G45:I45"/>
    <mergeCell ref="C64:I64"/>
    <mergeCell ref="B63:J63"/>
    <mergeCell ref="B21:D21"/>
    <mergeCell ref="B29:D29"/>
    <mergeCell ref="B38:H38"/>
    <mergeCell ref="E42:F42"/>
    <mergeCell ref="B72:J72"/>
    <mergeCell ref="C79:D79"/>
    <mergeCell ref="F79:J79"/>
    <mergeCell ref="F80:J80"/>
    <mergeCell ref="C65:I65"/>
    <mergeCell ref="B1:J1"/>
    <mergeCell ref="C51:I51"/>
    <mergeCell ref="B58:G58"/>
    <mergeCell ref="D59:F59"/>
    <mergeCell ref="B23:D23"/>
    <mergeCell ref="B24:D24"/>
    <mergeCell ref="E24:F24"/>
    <mergeCell ref="B3:J3"/>
    <mergeCell ref="B5:D5"/>
    <mergeCell ref="B10:D10"/>
    <mergeCell ref="B16:D16"/>
    <mergeCell ref="B20:D20"/>
    <mergeCell ref="H46:I46"/>
    <mergeCell ref="B22:F22"/>
    <mergeCell ref="B25:D25"/>
    <mergeCell ref="B26:D26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5" r:id="rId4" name="Check Box 19">
              <controlPr defaultSize="0" autoFill="0" autoLine="0" autoPict="0">
                <anchor moveWithCells="1">
                  <from>
                    <xdr:col>1</xdr:col>
                    <xdr:colOff>171450</xdr:colOff>
                    <xdr:row>11</xdr:row>
                    <xdr:rowOff>0</xdr:rowOff>
                  </from>
                  <to>
                    <xdr:col>4</xdr:col>
                    <xdr:colOff>228600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5" name="Check Box 20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0</xdr:rowOff>
                  </from>
                  <to>
                    <xdr:col>7</xdr:col>
                    <xdr:colOff>676275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" name="Check Box 21">
              <controlPr defaultSize="0" autoFill="0" autoLine="0" autoPict="0">
                <anchor moveWithCells="1">
                  <from>
                    <xdr:col>1</xdr:col>
                    <xdr:colOff>171450</xdr:colOff>
                    <xdr:row>12</xdr:row>
                    <xdr:rowOff>38100</xdr:rowOff>
                  </from>
                  <to>
                    <xdr:col>4</xdr:col>
                    <xdr:colOff>228600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" name="Check Box 22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38100</xdr:rowOff>
                  </from>
                  <to>
                    <xdr:col>7</xdr:col>
                    <xdr:colOff>676275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8" name="Check Box 23">
              <controlPr defaultSize="0" autoFill="0" autoLine="0" autoPict="0">
                <anchor moveWithCells="1">
                  <from>
                    <xdr:col>1</xdr:col>
                    <xdr:colOff>200025</xdr:colOff>
                    <xdr:row>16</xdr:row>
                    <xdr:rowOff>0</xdr:rowOff>
                  </from>
                  <to>
                    <xdr:col>2</xdr:col>
                    <xdr:colOff>476250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9" name="Check Box 24">
              <controlPr defaultSize="0" autoFill="0" autoLine="0" autoPict="0">
                <anchor moveWithCells="1">
                  <from>
                    <xdr:col>3</xdr:col>
                    <xdr:colOff>257175</xdr:colOff>
                    <xdr:row>16</xdr:row>
                    <xdr:rowOff>0</xdr:rowOff>
                  </from>
                  <to>
                    <xdr:col>4</xdr:col>
                    <xdr:colOff>266700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0" name="Check Box 25">
              <controlPr defaultSize="0" autoFill="0" autoLine="0" autoPict="0">
                <anchor moveWithCells="1">
                  <from>
                    <xdr:col>5</xdr:col>
                    <xdr:colOff>171450</xdr:colOff>
                    <xdr:row>16</xdr:row>
                    <xdr:rowOff>0</xdr:rowOff>
                  </from>
                  <to>
                    <xdr:col>6</xdr:col>
                    <xdr:colOff>180975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11" name="Check Box 26">
              <controlPr defaultSize="0" autoFill="0" autoLine="0" autoPict="0">
                <anchor moveWithCells="1">
                  <from>
                    <xdr:col>1</xdr:col>
                    <xdr:colOff>219075</xdr:colOff>
                    <xdr:row>29</xdr:row>
                    <xdr:rowOff>161925</xdr:rowOff>
                  </from>
                  <to>
                    <xdr:col>3</xdr:col>
                    <xdr:colOff>28575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2" name="Check Box 27">
              <controlPr defaultSize="0" autoFill="0" autoLine="0" autoPict="0">
                <anchor moveWithCells="1">
                  <from>
                    <xdr:col>1</xdr:col>
                    <xdr:colOff>228600</xdr:colOff>
                    <xdr:row>31</xdr:row>
                    <xdr:rowOff>161925</xdr:rowOff>
                  </from>
                  <to>
                    <xdr:col>3</xdr:col>
                    <xdr:colOff>38100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3" name="Check Box 28">
              <controlPr defaultSize="0" autoFill="0" autoLine="0" autoPict="0">
                <anchor moveWithCells="1">
                  <from>
                    <xdr:col>1</xdr:col>
                    <xdr:colOff>238125</xdr:colOff>
                    <xdr:row>33</xdr:row>
                    <xdr:rowOff>152400</xdr:rowOff>
                  </from>
                  <to>
                    <xdr:col>3</xdr:col>
                    <xdr:colOff>47625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4" name="Check Box 29">
              <controlPr defaultSize="0" autoFill="0" autoLine="0" autoPict="0">
                <anchor moveWithCells="1">
                  <from>
                    <xdr:col>1</xdr:col>
                    <xdr:colOff>76200</xdr:colOff>
                    <xdr:row>39</xdr:row>
                    <xdr:rowOff>0</xdr:rowOff>
                  </from>
                  <to>
                    <xdr:col>3</xdr:col>
                    <xdr:colOff>438150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5" name="Check Box 30">
              <controlPr defaultSize="0" autoFill="0" autoLine="0" autoPict="0">
                <anchor moveWithCells="1">
                  <from>
                    <xdr:col>1</xdr:col>
                    <xdr:colOff>66675</xdr:colOff>
                    <xdr:row>40</xdr:row>
                    <xdr:rowOff>9525</xdr:rowOff>
                  </from>
                  <to>
                    <xdr:col>3</xdr:col>
                    <xdr:colOff>571500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6" name="Check Box 31">
              <controlPr defaultSize="0" autoFill="0" autoLine="0" autoPict="0">
                <anchor moveWithCells="1">
                  <from>
                    <xdr:col>1</xdr:col>
                    <xdr:colOff>66675</xdr:colOff>
                    <xdr:row>41</xdr:row>
                    <xdr:rowOff>9525</xdr:rowOff>
                  </from>
                  <to>
                    <xdr:col>3</xdr:col>
                    <xdr:colOff>685800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7" name="Check Box 32">
              <controlPr defaultSize="0" autoFill="0" autoLine="0" autoPict="0">
                <anchor moveWithCells="1">
                  <from>
                    <xdr:col>1</xdr:col>
                    <xdr:colOff>66675</xdr:colOff>
                    <xdr:row>42</xdr:row>
                    <xdr:rowOff>9525</xdr:rowOff>
                  </from>
                  <to>
                    <xdr:col>4</xdr:col>
                    <xdr:colOff>666750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18" name="Check Box 33">
              <controlPr defaultSize="0" autoFill="0" autoLine="0" autoPict="0">
                <anchor moveWithCells="1">
                  <from>
                    <xdr:col>1</xdr:col>
                    <xdr:colOff>66675</xdr:colOff>
                    <xdr:row>43</xdr:row>
                    <xdr:rowOff>9525</xdr:rowOff>
                  </from>
                  <to>
                    <xdr:col>3</xdr:col>
                    <xdr:colOff>428625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19" name="Check Box 34">
              <controlPr defaultSize="0" autoFill="0" autoLine="0" autoPict="0" altText="INVERSOR DE FREQUÊNCIA - CORRENTE DE PARTIDA COM O DISPOSITIVO: ">
                <anchor moveWithCells="1">
                  <from>
                    <xdr:col>1</xdr:col>
                    <xdr:colOff>66675</xdr:colOff>
                    <xdr:row>45</xdr:row>
                    <xdr:rowOff>9525</xdr:rowOff>
                  </from>
                  <to>
                    <xdr:col>6</xdr:col>
                    <xdr:colOff>581025</xdr:colOff>
                    <xdr:row>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1</xdr:col>
                    <xdr:colOff>66675</xdr:colOff>
                    <xdr:row>44</xdr:row>
                    <xdr:rowOff>9525</xdr:rowOff>
                  </from>
                  <to>
                    <xdr:col>5</xdr:col>
                    <xdr:colOff>676275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</xdr:col>
                    <xdr:colOff>57150</xdr:colOff>
                    <xdr:row>46</xdr:row>
                    <xdr:rowOff>38100</xdr:rowOff>
                  </from>
                  <to>
                    <xdr:col>3</xdr:col>
                    <xdr:colOff>419100</xdr:colOff>
                    <xdr:row>47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C64C4-9B3E-45FB-92F1-4E18FF680C5B}">
  <sheetPr codeName="Planilha3"/>
  <dimension ref="A1:AN79"/>
  <sheetViews>
    <sheetView workbookViewId="0">
      <selection activeCell="AK4" sqref="AK4"/>
    </sheetView>
  </sheetViews>
  <sheetFormatPr defaultRowHeight="15"/>
  <cols>
    <col min="4" max="4" width="17" customWidth="1"/>
    <col min="10" max="10" width="12.85546875" customWidth="1"/>
    <col min="13" max="13" width="11.140625" customWidth="1"/>
    <col min="14" max="14" width="27.5703125" customWidth="1"/>
    <col min="15" max="15" width="22.42578125" customWidth="1"/>
    <col min="16" max="17" width="28.5703125" customWidth="1"/>
    <col min="18" max="18" width="23.7109375" customWidth="1"/>
    <col min="19" max="19" width="23.85546875" customWidth="1"/>
    <col min="20" max="20" width="6.140625" customWidth="1"/>
    <col min="21" max="21" width="10.28515625" customWidth="1"/>
    <col min="22" max="22" width="16.5703125" customWidth="1"/>
    <col min="27" max="27" width="18.7109375" style="4" customWidth="1"/>
    <col min="28" max="28" width="17.42578125" customWidth="1"/>
    <col min="31" max="31" width="13.140625" customWidth="1"/>
    <col min="36" max="36" width="13.85546875" customWidth="1"/>
    <col min="41" max="41" width="16" customWidth="1"/>
    <col min="42" max="42" width="15.140625" customWidth="1"/>
    <col min="43" max="43" width="17.28515625" customWidth="1"/>
    <col min="46" max="46" width="4.5703125" customWidth="1"/>
    <col min="47" max="47" width="11.28515625" customWidth="1"/>
    <col min="48" max="48" width="17.140625" customWidth="1"/>
    <col min="51" max="52" width="13.42578125" customWidth="1"/>
    <col min="53" max="53" width="16.42578125" customWidth="1"/>
  </cols>
  <sheetData>
    <row r="1" spans="1:40" ht="25.5" customHeight="1">
      <c r="A1" s="1726" t="s">
        <v>351</v>
      </c>
      <c r="B1" s="1726" t="s">
        <v>352</v>
      </c>
      <c r="C1" s="1726" t="s">
        <v>353</v>
      </c>
      <c r="D1" s="37" t="s">
        <v>354</v>
      </c>
      <c r="E1" s="1727" t="s">
        <v>355</v>
      </c>
      <c r="F1" s="1728"/>
      <c r="G1" s="38" t="s">
        <v>356</v>
      </c>
      <c r="H1" s="1729" t="s">
        <v>357</v>
      </c>
      <c r="I1" s="1729"/>
      <c r="J1" s="1723" t="s">
        <v>358</v>
      </c>
      <c r="K1" s="39"/>
      <c r="L1" s="39"/>
      <c r="M1" s="39"/>
      <c r="N1" s="39"/>
      <c r="O1" s="39"/>
      <c r="AA1" s="199" t="s">
        <v>359</v>
      </c>
      <c r="AB1" s="195"/>
    </row>
    <row r="2" spans="1:40" ht="56.25" customHeight="1">
      <c r="A2" s="1726"/>
      <c r="B2" s="1726"/>
      <c r="C2" s="1726"/>
      <c r="D2" s="37" t="s">
        <v>214</v>
      </c>
      <c r="E2" s="1724" t="s">
        <v>360</v>
      </c>
      <c r="F2" s="1725"/>
      <c r="G2" s="37" t="s">
        <v>361</v>
      </c>
      <c r="H2" s="37" t="s">
        <v>362</v>
      </c>
      <c r="I2" s="37" t="s">
        <v>363</v>
      </c>
      <c r="J2" s="1723"/>
      <c r="K2" s="39"/>
      <c r="L2" s="39"/>
      <c r="M2" s="39"/>
      <c r="N2" s="39"/>
      <c r="O2" s="39"/>
      <c r="S2" s="39"/>
      <c r="T2" s="39"/>
      <c r="V2" s="193" t="s">
        <v>364</v>
      </c>
      <c r="W2" s="193"/>
      <c r="X2" s="193"/>
      <c r="AA2" s="197" t="s">
        <v>365</v>
      </c>
      <c r="AB2" s="194" t="s">
        <v>366</v>
      </c>
      <c r="AE2" s="1713" t="s">
        <v>367</v>
      </c>
      <c r="AF2" s="1714"/>
      <c r="AG2" s="1715"/>
      <c r="AJ2" s="220" t="s">
        <v>368</v>
      </c>
      <c r="AK2" s="220"/>
      <c r="AN2" s="231" t="s">
        <v>369</v>
      </c>
    </row>
    <row r="3" spans="1:40" ht="51" customHeight="1">
      <c r="A3" s="36"/>
      <c r="B3" s="36"/>
      <c r="C3" s="36"/>
      <c r="D3" s="37"/>
      <c r="E3" s="40" t="s">
        <v>370</v>
      </c>
      <c r="F3" s="41" t="s">
        <v>129</v>
      </c>
      <c r="G3" s="37"/>
      <c r="H3" s="37"/>
      <c r="I3" s="37"/>
      <c r="J3" s="38"/>
      <c r="K3" s="39"/>
      <c r="L3" s="39"/>
      <c r="M3" s="39"/>
      <c r="N3" s="42" t="s">
        <v>371</v>
      </c>
      <c r="O3" s="42" t="s">
        <v>372</v>
      </c>
      <c r="P3" s="42" t="s">
        <v>373</v>
      </c>
      <c r="Q3" s="42" t="s">
        <v>374</v>
      </c>
      <c r="R3" s="42" t="s">
        <v>375</v>
      </c>
      <c r="S3" s="42" t="s">
        <v>376</v>
      </c>
      <c r="V3" s="191" t="s">
        <v>128</v>
      </c>
      <c r="W3" s="10"/>
      <c r="X3" s="10"/>
      <c r="Z3" s="1716" t="s">
        <v>377</v>
      </c>
      <c r="AA3" s="200" t="s">
        <v>183</v>
      </c>
      <c r="AB3" t="s">
        <v>184</v>
      </c>
      <c r="AE3" s="150" t="s">
        <v>186</v>
      </c>
      <c r="AF3" s="10"/>
      <c r="AG3" s="10"/>
      <c r="AJ3" s="195" t="s">
        <v>378</v>
      </c>
      <c r="AK3" s="195" t="s">
        <v>379</v>
      </c>
      <c r="AN3">
        <v>1</v>
      </c>
    </row>
    <row r="4" spans="1:40" ht="51" customHeight="1">
      <c r="A4" s="1717" t="s">
        <v>380</v>
      </c>
      <c r="B4" s="1718"/>
      <c r="C4" s="1718"/>
      <c r="D4" s="1718"/>
      <c r="E4" s="1718"/>
      <c r="F4" s="1718"/>
      <c r="G4" s="1718"/>
      <c r="H4" s="1718"/>
      <c r="I4" s="1718"/>
      <c r="J4" s="1718"/>
      <c r="K4" s="39"/>
      <c r="L4" s="39"/>
      <c r="M4" s="39"/>
      <c r="N4" s="43">
        <v>40</v>
      </c>
      <c r="O4" s="43">
        <v>40</v>
      </c>
      <c r="P4" s="43">
        <v>40</v>
      </c>
      <c r="Q4" s="43">
        <v>40</v>
      </c>
      <c r="R4" s="44">
        <v>40</v>
      </c>
      <c r="S4" s="43">
        <v>40</v>
      </c>
      <c r="V4" s="192" t="s">
        <v>131</v>
      </c>
      <c r="W4" s="10"/>
      <c r="X4" s="10"/>
      <c r="Z4" s="1716"/>
      <c r="AA4" s="4" t="s">
        <v>381</v>
      </c>
      <c r="AB4" t="s">
        <v>382</v>
      </c>
      <c r="AE4" s="150" t="s">
        <v>180</v>
      </c>
      <c r="AF4" s="10"/>
      <c r="AG4" s="10"/>
      <c r="AJ4" t="s">
        <v>309</v>
      </c>
      <c r="AK4" t="s">
        <v>383</v>
      </c>
      <c r="AN4">
        <v>2</v>
      </c>
    </row>
    <row r="5" spans="1:40" ht="15.75">
      <c r="A5" s="45">
        <v>1</v>
      </c>
      <c r="B5" s="1719" t="s">
        <v>202</v>
      </c>
      <c r="C5" s="45" t="s">
        <v>384</v>
      </c>
      <c r="D5" s="46" t="s">
        <v>385</v>
      </c>
      <c r="E5" s="47">
        <v>40</v>
      </c>
      <c r="F5" s="47">
        <v>40</v>
      </c>
      <c r="G5" s="48">
        <v>6</v>
      </c>
      <c r="H5" s="48">
        <v>32</v>
      </c>
      <c r="I5" s="48">
        <v>25</v>
      </c>
      <c r="J5" s="47">
        <v>6</v>
      </c>
      <c r="K5" s="39"/>
      <c r="L5" s="39"/>
      <c r="M5" s="39"/>
      <c r="N5" s="43">
        <v>50</v>
      </c>
      <c r="O5" s="49">
        <v>50</v>
      </c>
      <c r="P5" s="44">
        <v>60</v>
      </c>
      <c r="Q5" s="44">
        <v>63</v>
      </c>
      <c r="R5" s="44">
        <v>60</v>
      </c>
      <c r="S5" s="43">
        <v>63</v>
      </c>
      <c r="V5" s="192" t="s">
        <v>132</v>
      </c>
      <c r="W5" s="10"/>
      <c r="X5" s="10"/>
      <c r="Z5" s="1716"/>
      <c r="AA5" s="4" t="s">
        <v>386</v>
      </c>
      <c r="AB5" t="s">
        <v>387</v>
      </c>
      <c r="AE5" s="150" t="s">
        <v>388</v>
      </c>
      <c r="AF5" s="10"/>
      <c r="AG5" s="10"/>
      <c r="AJ5" t="s">
        <v>177</v>
      </c>
      <c r="AN5">
        <v>3</v>
      </c>
    </row>
    <row r="6" spans="1:40" ht="15.75">
      <c r="A6" s="45">
        <v>2</v>
      </c>
      <c r="B6" s="1719"/>
      <c r="C6" s="45" t="s">
        <v>389</v>
      </c>
      <c r="D6" s="46" t="s">
        <v>390</v>
      </c>
      <c r="E6" s="47">
        <v>50</v>
      </c>
      <c r="F6" s="47">
        <v>50</v>
      </c>
      <c r="G6" s="48">
        <v>10</v>
      </c>
      <c r="H6" s="48">
        <v>32</v>
      </c>
      <c r="I6" s="48">
        <v>25</v>
      </c>
      <c r="J6" s="47">
        <v>10</v>
      </c>
      <c r="K6" s="39"/>
      <c r="L6" s="39"/>
      <c r="M6" s="39"/>
      <c r="N6" s="50">
        <v>70</v>
      </c>
      <c r="O6" s="51">
        <v>63</v>
      </c>
      <c r="P6" s="44">
        <v>90</v>
      </c>
      <c r="Q6" s="44">
        <v>100</v>
      </c>
      <c r="R6" s="44">
        <v>70</v>
      </c>
      <c r="S6" s="43">
        <v>80</v>
      </c>
      <c r="Z6" s="1716"/>
      <c r="AA6" s="4" t="s">
        <v>391</v>
      </c>
      <c r="AB6" t="s">
        <v>184</v>
      </c>
      <c r="AJ6" t="s">
        <v>392</v>
      </c>
    </row>
    <row r="7" spans="1:40" ht="15.75">
      <c r="A7" s="45">
        <v>3</v>
      </c>
      <c r="B7" s="1719"/>
      <c r="C7" s="45" t="s">
        <v>393</v>
      </c>
      <c r="D7" s="46" t="s">
        <v>394</v>
      </c>
      <c r="E7" s="47">
        <v>70</v>
      </c>
      <c r="F7" s="47">
        <v>63</v>
      </c>
      <c r="G7" s="48">
        <v>16</v>
      </c>
      <c r="H7" s="48">
        <v>32</v>
      </c>
      <c r="I7" s="48">
        <v>25</v>
      </c>
      <c r="J7" s="47">
        <v>16</v>
      </c>
      <c r="K7" s="39"/>
      <c r="L7" s="39"/>
      <c r="M7" s="39"/>
      <c r="N7" s="39"/>
      <c r="O7" s="39"/>
      <c r="P7" s="44">
        <v>100</v>
      </c>
      <c r="Q7" s="44">
        <v>100</v>
      </c>
      <c r="R7" s="44">
        <v>100</v>
      </c>
      <c r="S7" s="43">
        <v>100</v>
      </c>
      <c r="Z7" s="1716"/>
      <c r="AA7" s="4" t="s">
        <v>395</v>
      </c>
      <c r="AB7" t="s">
        <v>396</v>
      </c>
    </row>
    <row r="8" spans="1:40" ht="15.75">
      <c r="A8" s="45">
        <v>4</v>
      </c>
      <c r="B8" s="1719" t="s">
        <v>397</v>
      </c>
      <c r="C8" s="45" t="s">
        <v>398</v>
      </c>
      <c r="D8" s="46" t="s">
        <v>399</v>
      </c>
      <c r="E8" s="47">
        <v>40</v>
      </c>
      <c r="F8" s="47">
        <v>40</v>
      </c>
      <c r="G8" s="48">
        <v>10</v>
      </c>
      <c r="H8" s="48">
        <v>32</v>
      </c>
      <c r="I8" s="48">
        <v>25</v>
      </c>
      <c r="J8" s="47">
        <v>10</v>
      </c>
      <c r="K8" s="39"/>
      <c r="L8" s="39"/>
      <c r="M8" s="39"/>
      <c r="N8" s="39"/>
      <c r="O8" s="39"/>
      <c r="P8" s="52">
        <v>120</v>
      </c>
      <c r="Q8" s="52">
        <v>125</v>
      </c>
      <c r="R8" s="44">
        <v>120</v>
      </c>
      <c r="S8" s="43">
        <v>125</v>
      </c>
      <c r="V8" s="10" t="s">
        <v>400</v>
      </c>
      <c r="W8" s="10"/>
      <c r="X8" s="10"/>
      <c r="Z8" s="1716"/>
      <c r="AA8" s="4" t="s">
        <v>401</v>
      </c>
      <c r="AB8" t="s">
        <v>402</v>
      </c>
    </row>
    <row r="9" spans="1:40" ht="15.75">
      <c r="A9" s="45">
        <v>5</v>
      </c>
      <c r="B9" s="1719"/>
      <c r="C9" s="45" t="s">
        <v>403</v>
      </c>
      <c r="D9" s="46" t="s">
        <v>404</v>
      </c>
      <c r="E9" s="47">
        <v>60</v>
      </c>
      <c r="F9" s="47">
        <v>63</v>
      </c>
      <c r="G9" s="48">
        <v>16</v>
      </c>
      <c r="H9" s="48">
        <v>32</v>
      </c>
      <c r="I9" s="48">
        <v>25</v>
      </c>
      <c r="J9" s="47">
        <v>16</v>
      </c>
      <c r="K9" s="39"/>
      <c r="L9" s="39"/>
      <c r="M9" s="39"/>
      <c r="N9" s="39"/>
      <c r="O9" s="39"/>
      <c r="P9" s="52">
        <v>150</v>
      </c>
      <c r="Q9" s="52">
        <v>150</v>
      </c>
      <c r="R9" s="49">
        <v>150</v>
      </c>
      <c r="S9" s="43">
        <v>150</v>
      </c>
      <c r="V9" s="10" t="s">
        <v>405</v>
      </c>
      <c r="W9" s="10"/>
      <c r="X9" s="10"/>
      <c r="Z9" s="1716"/>
      <c r="AA9" s="4" t="s">
        <v>406</v>
      </c>
      <c r="AB9" t="s">
        <v>407</v>
      </c>
    </row>
    <row r="10" spans="1:40" ht="15.75">
      <c r="A10" s="53"/>
      <c r="B10" s="53"/>
      <c r="C10" s="53"/>
      <c r="D10" s="54"/>
      <c r="E10" s="55"/>
      <c r="F10" s="55"/>
      <c r="G10" s="56"/>
      <c r="H10" s="56"/>
      <c r="I10" s="56"/>
      <c r="J10" s="55"/>
      <c r="K10" s="39"/>
      <c r="L10" s="39"/>
      <c r="M10" s="39"/>
      <c r="N10" s="39"/>
      <c r="O10" s="39"/>
      <c r="P10" s="44">
        <v>200</v>
      </c>
      <c r="Q10" s="44">
        <v>200</v>
      </c>
      <c r="R10" s="49">
        <v>175</v>
      </c>
      <c r="S10" s="43">
        <v>175</v>
      </c>
      <c r="V10" s="10" t="s">
        <v>408</v>
      </c>
      <c r="W10" s="10"/>
      <c r="X10" s="10"/>
      <c r="Z10" s="1716"/>
      <c r="AA10" s="4" t="s">
        <v>190</v>
      </c>
      <c r="AB10" t="s">
        <v>409</v>
      </c>
    </row>
    <row r="11" spans="1:40" ht="15.75">
      <c r="A11" s="53"/>
      <c r="B11" s="53"/>
      <c r="C11" s="53"/>
      <c r="D11" s="54"/>
      <c r="E11" s="55"/>
      <c r="F11" s="55"/>
      <c r="G11" s="56"/>
      <c r="H11" s="56"/>
      <c r="I11" s="56"/>
      <c r="J11" s="55"/>
      <c r="K11" s="39"/>
      <c r="L11" s="39"/>
      <c r="M11" s="39"/>
      <c r="N11" s="39"/>
      <c r="O11" s="39"/>
      <c r="P11" s="57"/>
      <c r="Q11" s="57"/>
      <c r="R11" s="43">
        <v>200</v>
      </c>
      <c r="S11" s="43">
        <v>200</v>
      </c>
      <c r="V11" s="10" t="s">
        <v>410</v>
      </c>
      <c r="W11" s="10"/>
      <c r="X11" s="10"/>
      <c r="Z11" s="1716"/>
      <c r="AA11" s="4" t="s">
        <v>387</v>
      </c>
      <c r="AB11" t="s">
        <v>411</v>
      </c>
    </row>
    <row r="12" spans="1:40" ht="53.25" customHeight="1">
      <c r="A12" s="1717" t="s">
        <v>412</v>
      </c>
      <c r="B12" s="1717"/>
      <c r="C12" s="1717"/>
      <c r="D12" s="1717"/>
      <c r="E12" s="1717"/>
      <c r="F12" s="1717"/>
      <c r="G12" s="1717"/>
      <c r="H12" s="1717"/>
      <c r="I12" s="1717"/>
      <c r="J12" s="1717"/>
      <c r="K12" s="39"/>
      <c r="L12" s="39"/>
      <c r="M12" s="39"/>
      <c r="N12" s="39"/>
      <c r="O12" s="39"/>
      <c r="R12" s="58">
        <v>225</v>
      </c>
      <c r="S12" s="58">
        <v>225</v>
      </c>
      <c r="V12" s="10" t="s">
        <v>383</v>
      </c>
      <c r="W12" s="10"/>
      <c r="X12" s="10"/>
      <c r="Z12" s="1716"/>
      <c r="AA12" s="4" t="s">
        <v>184</v>
      </c>
      <c r="AB12" t="s">
        <v>184</v>
      </c>
    </row>
    <row r="13" spans="1:40" ht="15.75">
      <c r="A13" s="45">
        <v>6</v>
      </c>
      <c r="B13" s="1719" t="s">
        <v>413</v>
      </c>
      <c r="C13" s="45" t="s">
        <v>414</v>
      </c>
      <c r="D13" s="46" t="s">
        <v>415</v>
      </c>
      <c r="E13" s="15">
        <v>40</v>
      </c>
      <c r="F13" s="47">
        <v>40</v>
      </c>
      <c r="G13" s="48">
        <v>10</v>
      </c>
      <c r="H13" s="48">
        <v>32</v>
      </c>
      <c r="I13" s="48">
        <v>25</v>
      </c>
      <c r="J13" s="47">
        <v>10</v>
      </c>
      <c r="K13" s="39"/>
      <c r="L13" s="39"/>
      <c r="M13" s="39"/>
      <c r="N13" s="39"/>
      <c r="O13" s="39"/>
      <c r="R13" s="44">
        <v>250</v>
      </c>
      <c r="S13" s="44">
        <v>250</v>
      </c>
      <c r="Z13" s="1716"/>
      <c r="AA13" s="4" t="s">
        <v>382</v>
      </c>
      <c r="AB13" t="s">
        <v>382</v>
      </c>
    </row>
    <row r="14" spans="1:40" ht="15.75">
      <c r="A14" s="45">
        <v>7</v>
      </c>
      <c r="B14" s="1719"/>
      <c r="C14" s="45" t="s">
        <v>416</v>
      </c>
      <c r="D14" s="46" t="s">
        <v>417</v>
      </c>
      <c r="E14" s="15">
        <v>60</v>
      </c>
      <c r="F14" s="47">
        <v>63</v>
      </c>
      <c r="G14" s="48">
        <v>16</v>
      </c>
      <c r="H14" s="48">
        <v>32</v>
      </c>
      <c r="I14" s="48">
        <v>25</v>
      </c>
      <c r="J14" s="47">
        <v>16</v>
      </c>
      <c r="K14" s="39"/>
      <c r="L14" s="39"/>
      <c r="M14" s="39"/>
      <c r="N14" s="39"/>
      <c r="O14" s="39"/>
      <c r="R14" s="43">
        <v>300</v>
      </c>
      <c r="S14" s="43">
        <v>300</v>
      </c>
      <c r="Z14" s="1716" t="s">
        <v>418</v>
      </c>
      <c r="AA14" s="198">
        <v>10</v>
      </c>
      <c r="AB14" t="s">
        <v>419</v>
      </c>
    </row>
    <row r="15" spans="1:40" ht="15.75">
      <c r="A15" s="45">
        <v>8</v>
      </c>
      <c r="B15" s="1719"/>
      <c r="C15" s="45" t="s">
        <v>420</v>
      </c>
      <c r="D15" s="46" t="s">
        <v>421</v>
      </c>
      <c r="E15" s="15">
        <v>70</v>
      </c>
      <c r="F15" s="47">
        <v>80</v>
      </c>
      <c r="G15" s="48">
        <v>25</v>
      </c>
      <c r="H15" s="48">
        <v>40</v>
      </c>
      <c r="I15" s="48">
        <v>32</v>
      </c>
      <c r="J15" s="47">
        <v>16</v>
      </c>
      <c r="K15" s="39"/>
      <c r="L15" s="39"/>
      <c r="M15" s="39"/>
      <c r="N15" s="39"/>
      <c r="O15" s="39"/>
      <c r="P15" s="4"/>
      <c r="R15" s="43">
        <v>315</v>
      </c>
      <c r="S15" s="43">
        <v>315</v>
      </c>
      <c r="Z15" s="1716"/>
      <c r="AA15" s="4" t="s">
        <v>381</v>
      </c>
      <c r="AB15" t="s">
        <v>396</v>
      </c>
    </row>
    <row r="16" spans="1:40" ht="15.75">
      <c r="A16" s="45">
        <v>9</v>
      </c>
      <c r="B16" s="1719"/>
      <c r="C16" s="45" t="s">
        <v>422</v>
      </c>
      <c r="D16" s="46" t="s">
        <v>423</v>
      </c>
      <c r="E16" s="15">
        <v>100</v>
      </c>
      <c r="F16" s="47">
        <v>100</v>
      </c>
      <c r="G16" s="48">
        <v>35</v>
      </c>
      <c r="H16" s="48">
        <v>40</v>
      </c>
      <c r="I16" s="48">
        <v>32</v>
      </c>
      <c r="J16" s="47">
        <v>16</v>
      </c>
      <c r="K16" s="39"/>
      <c r="L16" s="39"/>
      <c r="M16" s="39"/>
      <c r="N16" s="39"/>
      <c r="O16" s="39"/>
      <c r="P16" s="4"/>
      <c r="R16" s="43">
        <v>320</v>
      </c>
      <c r="S16" s="43">
        <v>320</v>
      </c>
      <c r="Z16" s="1716"/>
      <c r="AA16" s="4" t="s">
        <v>386</v>
      </c>
      <c r="AB16" t="s">
        <v>402</v>
      </c>
    </row>
    <row r="17" spans="1:28" ht="15.75">
      <c r="A17" s="45">
        <v>10</v>
      </c>
      <c r="B17" s="1719"/>
      <c r="C17" s="45" t="s">
        <v>424</v>
      </c>
      <c r="D17" s="46" t="s">
        <v>425</v>
      </c>
      <c r="E17" s="15">
        <v>120</v>
      </c>
      <c r="F17" s="47">
        <v>125</v>
      </c>
      <c r="G17" s="48">
        <v>50</v>
      </c>
      <c r="H17" s="48">
        <v>50</v>
      </c>
      <c r="I17" s="48">
        <v>40</v>
      </c>
      <c r="J17" s="47">
        <v>25</v>
      </c>
      <c r="K17" s="39"/>
      <c r="L17" s="39"/>
      <c r="M17" s="39"/>
      <c r="N17" s="39"/>
      <c r="O17" s="39"/>
      <c r="P17" s="59"/>
      <c r="Q17" s="4"/>
      <c r="R17" s="43">
        <v>400</v>
      </c>
      <c r="S17" s="43">
        <v>400</v>
      </c>
      <c r="Z17" s="1716"/>
      <c r="AA17" s="4" t="s">
        <v>391</v>
      </c>
      <c r="AB17" t="s">
        <v>407</v>
      </c>
    </row>
    <row r="18" spans="1:28" ht="15.75">
      <c r="A18" s="45">
        <v>11</v>
      </c>
      <c r="B18" s="1719"/>
      <c r="C18" s="45" t="s">
        <v>426</v>
      </c>
      <c r="D18" s="46" t="s">
        <v>427</v>
      </c>
      <c r="E18" s="47">
        <v>150</v>
      </c>
      <c r="F18" s="47">
        <v>150</v>
      </c>
      <c r="G18" s="48">
        <v>70</v>
      </c>
      <c r="H18" s="48">
        <v>60</v>
      </c>
      <c r="I18" s="48">
        <v>50</v>
      </c>
      <c r="J18" s="47">
        <v>35</v>
      </c>
      <c r="K18" s="39"/>
      <c r="L18" s="39"/>
      <c r="M18" s="39"/>
      <c r="N18" s="39"/>
      <c r="O18" s="39"/>
      <c r="P18" s="59"/>
      <c r="Q18" s="4"/>
      <c r="R18" s="43">
        <v>450</v>
      </c>
      <c r="S18" s="43">
        <v>450</v>
      </c>
      <c r="Y18" s="196"/>
      <c r="Z18" s="1716"/>
      <c r="AA18" s="4" t="s">
        <v>395</v>
      </c>
      <c r="AB18" t="s">
        <v>409</v>
      </c>
    </row>
    <row r="19" spans="1:28" ht="15.75">
      <c r="A19" s="45">
        <v>12</v>
      </c>
      <c r="B19" s="1719"/>
      <c r="C19" s="45" t="s">
        <v>428</v>
      </c>
      <c r="D19" s="46" t="s">
        <v>429</v>
      </c>
      <c r="E19" s="47">
        <v>175</v>
      </c>
      <c r="F19" s="47">
        <v>175</v>
      </c>
      <c r="G19" s="48">
        <v>95</v>
      </c>
      <c r="H19" s="48">
        <v>75</v>
      </c>
      <c r="I19" s="48">
        <v>65</v>
      </c>
      <c r="J19" s="47">
        <v>50</v>
      </c>
      <c r="K19" s="39"/>
      <c r="L19" s="39"/>
      <c r="M19" s="39"/>
      <c r="N19" s="39"/>
      <c r="O19" s="39"/>
      <c r="P19" s="4"/>
      <c r="Q19" s="4"/>
      <c r="R19" s="43">
        <v>500</v>
      </c>
      <c r="S19" s="43">
        <v>500</v>
      </c>
      <c r="Z19" s="1716"/>
      <c r="AA19" s="4" t="s">
        <v>401</v>
      </c>
      <c r="AB19" t="s">
        <v>430</v>
      </c>
    </row>
    <row r="20" spans="1:28" ht="15.75">
      <c r="A20" s="45">
        <v>13</v>
      </c>
      <c r="B20" s="1719"/>
      <c r="C20" s="45" t="s">
        <v>431</v>
      </c>
      <c r="D20" s="46" t="s">
        <v>432</v>
      </c>
      <c r="E20" s="47">
        <v>200</v>
      </c>
      <c r="F20" s="47">
        <v>200</v>
      </c>
      <c r="G20" s="48">
        <v>95</v>
      </c>
      <c r="H20" s="48">
        <v>75</v>
      </c>
      <c r="I20" s="48">
        <v>65</v>
      </c>
      <c r="J20" s="47">
        <v>50</v>
      </c>
      <c r="K20" s="39"/>
      <c r="L20" s="39"/>
      <c r="M20" s="39"/>
      <c r="N20" s="39"/>
      <c r="O20" s="39"/>
      <c r="P20" s="59"/>
      <c r="Q20" s="59"/>
      <c r="R20" s="43">
        <v>600</v>
      </c>
      <c r="S20" s="43">
        <v>600</v>
      </c>
      <c r="Z20" s="1716"/>
      <c r="AA20" s="4" t="s">
        <v>406</v>
      </c>
      <c r="AB20" t="s">
        <v>411</v>
      </c>
    </row>
    <row r="21" spans="1:28" ht="15.75">
      <c r="A21" s="53"/>
      <c r="B21" s="53"/>
      <c r="C21" s="53"/>
      <c r="D21" s="54"/>
      <c r="E21" s="55"/>
      <c r="F21" s="55"/>
      <c r="G21" s="56"/>
      <c r="H21" s="56"/>
      <c r="I21" s="56"/>
      <c r="J21" s="55"/>
      <c r="K21" s="39"/>
      <c r="L21" s="39"/>
      <c r="M21" s="39"/>
      <c r="N21" s="39"/>
      <c r="O21" s="39"/>
      <c r="P21" s="59"/>
      <c r="Q21" s="59"/>
      <c r="R21" s="43">
        <v>630</v>
      </c>
      <c r="S21" s="43">
        <v>630</v>
      </c>
      <c r="Z21" s="1716"/>
      <c r="AA21" s="4" t="s">
        <v>190</v>
      </c>
    </row>
    <row r="22" spans="1:28" ht="47.25" customHeight="1">
      <c r="A22" s="1717" t="s">
        <v>433</v>
      </c>
      <c r="B22" s="1717"/>
      <c r="C22" s="1717"/>
      <c r="D22" s="1717"/>
      <c r="E22" s="1717"/>
      <c r="F22" s="1717"/>
      <c r="G22" s="1717"/>
      <c r="H22" s="1717"/>
      <c r="I22" s="1717"/>
      <c r="J22" s="1717"/>
      <c r="K22" s="39"/>
      <c r="L22" s="39"/>
      <c r="M22" s="39"/>
      <c r="N22" s="39"/>
      <c r="O22" s="39"/>
      <c r="P22" s="4"/>
      <c r="Q22" s="4"/>
      <c r="R22" s="43">
        <v>700</v>
      </c>
      <c r="S22" s="43">
        <v>700</v>
      </c>
      <c r="Z22" s="1716"/>
      <c r="AA22" s="4" t="s">
        <v>387</v>
      </c>
    </row>
    <row r="23" spans="1:28" ht="15.75">
      <c r="A23" s="45">
        <v>14</v>
      </c>
      <c r="B23" s="45"/>
      <c r="C23" s="60"/>
      <c r="D23" s="61" t="s">
        <v>434</v>
      </c>
      <c r="E23" s="15">
        <v>60</v>
      </c>
      <c r="F23" s="15">
        <v>63</v>
      </c>
      <c r="G23" s="15">
        <v>16</v>
      </c>
      <c r="H23" s="15">
        <v>32</v>
      </c>
      <c r="I23" s="15">
        <v>25</v>
      </c>
      <c r="J23" s="15">
        <v>16</v>
      </c>
      <c r="K23" s="39"/>
      <c r="L23" s="39"/>
      <c r="M23" s="39"/>
      <c r="N23" s="39"/>
      <c r="O23" s="39"/>
      <c r="R23" s="43">
        <v>800</v>
      </c>
      <c r="S23" s="43">
        <v>800</v>
      </c>
      <c r="Z23" s="1716"/>
      <c r="AA23" s="4" t="s">
        <v>184</v>
      </c>
    </row>
    <row r="24" spans="1:28" ht="15.75">
      <c r="A24" s="45">
        <v>15</v>
      </c>
      <c r="B24" s="45"/>
      <c r="C24" s="60"/>
      <c r="D24" s="61" t="s">
        <v>435</v>
      </c>
      <c r="E24" s="15">
        <v>70</v>
      </c>
      <c r="F24" s="15">
        <v>80</v>
      </c>
      <c r="G24" s="15">
        <v>25</v>
      </c>
      <c r="H24" s="15">
        <v>40</v>
      </c>
      <c r="I24" s="15">
        <v>32</v>
      </c>
      <c r="J24" s="15">
        <v>16</v>
      </c>
      <c r="K24" s="39"/>
      <c r="L24" s="39"/>
      <c r="M24" s="39"/>
      <c r="N24" s="39"/>
      <c r="O24" s="39"/>
      <c r="R24" s="44">
        <v>1000</v>
      </c>
      <c r="S24" s="44">
        <v>1000</v>
      </c>
      <c r="Z24" s="1716"/>
      <c r="AA24" s="4" t="s">
        <v>382</v>
      </c>
    </row>
    <row r="25" spans="1:28" ht="15.75">
      <c r="A25" s="45">
        <v>16</v>
      </c>
      <c r="B25" s="45"/>
      <c r="C25" s="62"/>
      <c r="D25" s="63" t="s">
        <v>436</v>
      </c>
      <c r="E25" s="15">
        <v>100</v>
      </c>
      <c r="F25" s="15">
        <v>100</v>
      </c>
      <c r="G25" s="15">
        <v>35</v>
      </c>
      <c r="H25" s="15">
        <v>40</v>
      </c>
      <c r="I25" s="15">
        <v>32</v>
      </c>
      <c r="J25" s="15">
        <v>16</v>
      </c>
      <c r="K25" s="39"/>
      <c r="L25" s="39"/>
      <c r="M25" s="39"/>
      <c r="N25" s="39"/>
      <c r="O25" s="39"/>
      <c r="R25" s="44">
        <v>1200</v>
      </c>
      <c r="S25" s="44">
        <v>1200</v>
      </c>
      <c r="Z25" s="1716"/>
      <c r="AA25" s="4" t="s">
        <v>419</v>
      </c>
    </row>
    <row r="26" spans="1:28" ht="15.75">
      <c r="A26" s="45">
        <v>17</v>
      </c>
      <c r="B26" s="45"/>
      <c r="C26" s="62"/>
      <c r="D26" s="63" t="s">
        <v>437</v>
      </c>
      <c r="E26" s="48">
        <v>120</v>
      </c>
      <c r="F26" s="48">
        <v>125</v>
      </c>
      <c r="G26" s="15">
        <v>50</v>
      </c>
      <c r="H26" s="15">
        <v>50</v>
      </c>
      <c r="I26" s="15">
        <v>40</v>
      </c>
      <c r="J26" s="15">
        <v>25</v>
      </c>
      <c r="K26" s="39"/>
      <c r="L26" s="39"/>
      <c r="M26" s="39"/>
      <c r="N26" s="39"/>
      <c r="O26" s="39"/>
      <c r="R26" s="44">
        <v>1500</v>
      </c>
      <c r="S26" s="44">
        <v>1500</v>
      </c>
      <c r="Z26" s="1716"/>
      <c r="AA26" s="4" t="s">
        <v>438</v>
      </c>
    </row>
    <row r="27" spans="1:28" ht="15.75">
      <c r="A27" s="45">
        <v>18</v>
      </c>
      <c r="B27" s="45"/>
      <c r="C27" s="62"/>
      <c r="D27" s="63" t="s">
        <v>439</v>
      </c>
      <c r="E27" s="15">
        <v>150</v>
      </c>
      <c r="F27" s="15">
        <v>150</v>
      </c>
      <c r="G27" s="15">
        <v>70</v>
      </c>
      <c r="H27" s="15">
        <v>60</v>
      </c>
      <c r="I27" s="15">
        <v>50</v>
      </c>
      <c r="J27" s="15">
        <v>35</v>
      </c>
      <c r="K27" s="39"/>
      <c r="L27" s="39"/>
      <c r="M27" s="39"/>
      <c r="N27" s="39"/>
      <c r="O27" s="39"/>
      <c r="R27" s="44">
        <v>1800</v>
      </c>
      <c r="S27" s="44">
        <v>1800</v>
      </c>
      <c r="Z27" s="1716"/>
      <c r="AA27" s="4" t="s">
        <v>396</v>
      </c>
    </row>
    <row r="28" spans="1:28" ht="15.75">
      <c r="A28" s="45">
        <v>19</v>
      </c>
      <c r="B28" s="45"/>
      <c r="C28" s="60"/>
      <c r="D28" s="61" t="s">
        <v>440</v>
      </c>
      <c r="E28" s="15">
        <v>175</v>
      </c>
      <c r="F28" s="15">
        <v>175</v>
      </c>
      <c r="G28" s="15">
        <v>95</v>
      </c>
      <c r="H28" s="15">
        <v>75</v>
      </c>
      <c r="I28" s="15">
        <v>65</v>
      </c>
      <c r="J28" s="15">
        <v>50</v>
      </c>
      <c r="K28" s="39"/>
      <c r="L28" s="39"/>
      <c r="M28" s="39"/>
      <c r="N28" s="39"/>
      <c r="O28" s="39"/>
      <c r="R28" s="44">
        <v>2100</v>
      </c>
      <c r="S28" s="44">
        <v>2100</v>
      </c>
      <c r="Z28" s="1716"/>
      <c r="AA28" s="4" t="s">
        <v>402</v>
      </c>
    </row>
    <row r="29" spans="1:28" ht="15.75">
      <c r="A29" s="45">
        <v>20</v>
      </c>
      <c r="B29" s="45"/>
      <c r="C29" s="62"/>
      <c r="D29" s="63" t="s">
        <v>441</v>
      </c>
      <c r="E29" s="15">
        <v>200</v>
      </c>
      <c r="F29" s="15">
        <v>200</v>
      </c>
      <c r="G29" s="15">
        <v>95</v>
      </c>
      <c r="H29" s="15">
        <v>75</v>
      </c>
      <c r="I29" s="15">
        <v>65</v>
      </c>
      <c r="J29" s="15">
        <v>50</v>
      </c>
      <c r="K29" s="39"/>
      <c r="L29" s="39"/>
      <c r="M29" s="39"/>
      <c r="N29" s="39"/>
      <c r="O29" s="39"/>
      <c r="R29" s="4"/>
      <c r="S29" s="4"/>
      <c r="Z29" s="1716"/>
      <c r="AA29" s="4" t="s">
        <v>409</v>
      </c>
    </row>
    <row r="30" spans="1:28" ht="15.75">
      <c r="A30" s="45">
        <v>21</v>
      </c>
      <c r="B30" s="45"/>
      <c r="C30" s="60"/>
      <c r="D30" s="61" t="s">
        <v>442</v>
      </c>
      <c r="E30" s="15">
        <v>225</v>
      </c>
      <c r="F30" s="15">
        <v>225</v>
      </c>
      <c r="G30" s="15">
        <v>120</v>
      </c>
      <c r="H30" s="15">
        <v>85</v>
      </c>
      <c r="I30" s="15">
        <v>80</v>
      </c>
      <c r="J30" s="15">
        <v>70</v>
      </c>
      <c r="K30" s="39"/>
      <c r="L30" s="39"/>
      <c r="M30" s="39"/>
      <c r="N30" s="39"/>
      <c r="O30" s="39"/>
      <c r="R30" s="4"/>
      <c r="S30" s="4"/>
      <c r="Z30" s="1716"/>
      <c r="AA30" s="4" t="s">
        <v>411</v>
      </c>
    </row>
    <row r="31" spans="1:28" ht="30" customHeight="1">
      <c r="A31" s="45">
        <v>22</v>
      </c>
      <c r="B31" s="45"/>
      <c r="C31" s="62"/>
      <c r="D31" s="63" t="s">
        <v>443</v>
      </c>
      <c r="E31" s="15">
        <v>250</v>
      </c>
      <c r="F31" s="15">
        <v>250</v>
      </c>
      <c r="G31" s="15">
        <v>150</v>
      </c>
      <c r="H31" s="15">
        <v>110</v>
      </c>
      <c r="I31" s="15">
        <v>100</v>
      </c>
      <c r="J31" s="15">
        <v>95</v>
      </c>
      <c r="K31" s="39"/>
      <c r="L31" s="39"/>
      <c r="M31" s="39"/>
      <c r="N31" s="39"/>
      <c r="O31" s="39"/>
      <c r="R31" s="4"/>
      <c r="S31" s="4"/>
      <c r="Z31" s="1716" t="s">
        <v>444</v>
      </c>
      <c r="AA31" s="4" t="s">
        <v>381</v>
      </c>
    </row>
    <row r="32" spans="1:28" ht="15.75">
      <c r="A32" s="53"/>
      <c r="B32" s="53"/>
      <c r="C32" s="64"/>
      <c r="D32" s="65"/>
      <c r="E32" s="4"/>
      <c r="F32" s="4"/>
      <c r="G32" s="4"/>
      <c r="H32" s="4"/>
      <c r="I32" s="4"/>
      <c r="J32" s="4"/>
      <c r="K32" s="39"/>
      <c r="L32" s="39"/>
      <c r="M32" s="39"/>
      <c r="N32" s="39"/>
      <c r="O32" s="39"/>
      <c r="R32" s="59"/>
      <c r="S32" s="4"/>
      <c r="Z32" s="1716"/>
      <c r="AA32" s="4" t="s">
        <v>391</v>
      </c>
    </row>
    <row r="33" spans="1:27" ht="51.75" customHeight="1">
      <c r="A33" s="1717" t="s">
        <v>445</v>
      </c>
      <c r="B33" s="1718"/>
      <c r="C33" s="1718"/>
      <c r="D33" s="1718"/>
      <c r="E33" s="1718"/>
      <c r="F33" s="1718"/>
      <c r="G33" s="1718"/>
      <c r="H33" s="1718"/>
      <c r="I33" s="1718"/>
      <c r="J33" s="1718"/>
      <c r="K33" s="66"/>
      <c r="L33" s="39"/>
      <c r="M33" s="39"/>
      <c r="N33" s="39"/>
      <c r="O33" s="39"/>
      <c r="R33" s="4"/>
      <c r="S33" s="4"/>
      <c r="Z33" s="1716"/>
      <c r="AA33" s="4" t="s">
        <v>395</v>
      </c>
    </row>
    <row r="34" spans="1:27" ht="15.75">
      <c r="A34" s="45">
        <v>23</v>
      </c>
      <c r="B34" s="1719" t="s">
        <v>446</v>
      </c>
      <c r="C34" s="67" t="s">
        <v>447</v>
      </c>
      <c r="D34" s="68" t="s">
        <v>442</v>
      </c>
      <c r="E34" s="15">
        <v>225</v>
      </c>
      <c r="F34" s="15">
        <v>225</v>
      </c>
      <c r="G34" s="15">
        <v>120</v>
      </c>
      <c r="H34" s="15">
        <v>85</v>
      </c>
      <c r="I34" s="15">
        <v>80</v>
      </c>
      <c r="J34" s="15">
        <v>70</v>
      </c>
      <c r="K34" s="39"/>
      <c r="L34" s="39"/>
      <c r="M34" s="39"/>
      <c r="N34" s="39"/>
      <c r="O34" s="39"/>
      <c r="R34" s="4"/>
      <c r="S34" s="4"/>
      <c r="Z34" s="1716"/>
      <c r="AA34" s="4" t="s">
        <v>406</v>
      </c>
    </row>
    <row r="35" spans="1:27" ht="15.75">
      <c r="A35" s="45">
        <v>24</v>
      </c>
      <c r="B35" s="1719"/>
      <c r="C35" s="67" t="s">
        <v>448</v>
      </c>
      <c r="D35" s="68" t="s">
        <v>443</v>
      </c>
      <c r="E35" s="15">
        <v>250</v>
      </c>
      <c r="F35" s="15">
        <v>250</v>
      </c>
      <c r="G35" s="15">
        <v>150</v>
      </c>
      <c r="H35" s="15">
        <v>110</v>
      </c>
      <c r="I35" s="15">
        <v>100</v>
      </c>
      <c r="J35" s="15">
        <v>70</v>
      </c>
      <c r="K35" s="39"/>
      <c r="L35" s="39"/>
      <c r="M35" s="39"/>
      <c r="N35" s="39"/>
      <c r="O35" s="39"/>
      <c r="R35" s="4"/>
      <c r="Z35" s="1716"/>
      <c r="AA35" s="4" t="s">
        <v>190</v>
      </c>
    </row>
    <row r="36" spans="1:27" ht="39" customHeight="1">
      <c r="A36" s="45">
        <v>25</v>
      </c>
      <c r="B36" s="1719"/>
      <c r="C36" s="48" t="s">
        <v>449</v>
      </c>
      <c r="D36" s="46" t="s">
        <v>450</v>
      </c>
      <c r="E36" s="47" t="s">
        <v>451</v>
      </c>
      <c r="F36" s="47"/>
      <c r="G36" s="15">
        <v>240</v>
      </c>
      <c r="H36" s="15">
        <v>110</v>
      </c>
      <c r="I36" s="15">
        <v>100</v>
      </c>
      <c r="J36" s="15">
        <v>120</v>
      </c>
      <c r="K36" s="39"/>
      <c r="L36" s="39"/>
      <c r="M36" s="39"/>
      <c r="N36" s="39"/>
      <c r="O36" s="39"/>
      <c r="R36" s="4"/>
      <c r="Z36" s="1716"/>
      <c r="AA36" s="4" t="s">
        <v>387</v>
      </c>
    </row>
    <row r="37" spans="1:27" ht="15.75">
      <c r="A37" s="45">
        <v>26</v>
      </c>
      <c r="B37" s="1719"/>
      <c r="C37" s="67" t="s">
        <v>452</v>
      </c>
      <c r="D37" s="68" t="s">
        <v>453</v>
      </c>
      <c r="E37" s="15">
        <v>400</v>
      </c>
      <c r="F37" s="15"/>
      <c r="G37" s="48" t="s">
        <v>454</v>
      </c>
      <c r="H37" s="48" t="s">
        <v>455</v>
      </c>
      <c r="I37" s="48" t="s">
        <v>456</v>
      </c>
      <c r="J37" s="15">
        <v>50</v>
      </c>
      <c r="K37" s="39"/>
      <c r="L37" s="39"/>
      <c r="M37" s="39"/>
      <c r="N37" s="39"/>
      <c r="O37" s="39"/>
      <c r="R37" s="4"/>
      <c r="Z37" s="1716"/>
      <c r="AA37" s="4" t="s">
        <v>184</v>
      </c>
    </row>
    <row r="38" spans="1:27" ht="15.75">
      <c r="A38" s="45">
        <v>27</v>
      </c>
      <c r="B38" s="1719"/>
      <c r="C38" s="67" t="s">
        <v>457</v>
      </c>
      <c r="D38" s="68" t="s">
        <v>458</v>
      </c>
      <c r="E38" s="15">
        <v>450</v>
      </c>
      <c r="F38" s="15"/>
      <c r="G38" s="48" t="s">
        <v>459</v>
      </c>
      <c r="H38" s="48" t="s">
        <v>460</v>
      </c>
      <c r="I38" s="48" t="s">
        <v>461</v>
      </c>
      <c r="J38" s="15">
        <v>70</v>
      </c>
      <c r="K38" s="39"/>
      <c r="L38" s="39"/>
      <c r="M38" s="39"/>
      <c r="N38" s="39"/>
      <c r="O38" s="39"/>
      <c r="R38" s="4"/>
      <c r="Z38" s="1716"/>
      <c r="AA38" s="4" t="s">
        <v>382</v>
      </c>
    </row>
    <row r="39" spans="1:27" ht="15.75">
      <c r="A39" s="45">
        <v>28</v>
      </c>
      <c r="B39" s="1719"/>
      <c r="C39" s="67" t="s">
        <v>462</v>
      </c>
      <c r="D39" s="68" t="s">
        <v>463</v>
      </c>
      <c r="E39" s="15">
        <v>500</v>
      </c>
      <c r="F39" s="15"/>
      <c r="G39" s="48" t="s">
        <v>464</v>
      </c>
      <c r="H39" s="48" t="s">
        <v>465</v>
      </c>
      <c r="I39" s="48" t="s">
        <v>466</v>
      </c>
      <c r="J39" s="15">
        <v>95</v>
      </c>
      <c r="K39" s="39"/>
      <c r="L39" s="39"/>
      <c r="M39" s="39"/>
      <c r="N39" s="39"/>
      <c r="O39" s="39"/>
      <c r="R39" s="4"/>
      <c r="Z39" s="1716"/>
      <c r="AA39" s="4" t="s">
        <v>419</v>
      </c>
    </row>
    <row r="40" spans="1:27" ht="15.75">
      <c r="A40" s="45">
        <v>29</v>
      </c>
      <c r="B40" s="1719"/>
      <c r="C40" s="67" t="s">
        <v>467</v>
      </c>
      <c r="D40" s="68" t="s">
        <v>468</v>
      </c>
      <c r="E40" s="48" t="s">
        <v>469</v>
      </c>
      <c r="F40" s="48"/>
      <c r="G40" s="48" t="s">
        <v>470</v>
      </c>
      <c r="H40" s="48" t="s">
        <v>465</v>
      </c>
      <c r="I40" s="48" t="s">
        <v>466</v>
      </c>
      <c r="J40" s="15">
        <v>120</v>
      </c>
      <c r="K40" s="39"/>
      <c r="L40" s="39"/>
      <c r="M40" s="39"/>
      <c r="N40" s="39"/>
      <c r="O40" s="39"/>
      <c r="Z40" s="1716"/>
      <c r="AA40" s="4" t="s">
        <v>438</v>
      </c>
    </row>
    <row r="41" spans="1:27" ht="15.75">
      <c r="A41" s="45">
        <v>30</v>
      </c>
      <c r="B41" s="1719"/>
      <c r="C41" s="67" t="s">
        <v>471</v>
      </c>
      <c r="D41" s="68" t="s">
        <v>472</v>
      </c>
      <c r="E41" s="15">
        <v>700</v>
      </c>
      <c r="F41" s="15"/>
      <c r="G41" s="48" t="s">
        <v>473</v>
      </c>
      <c r="H41" s="48" t="s">
        <v>474</v>
      </c>
      <c r="I41" s="48" t="s">
        <v>475</v>
      </c>
      <c r="J41" s="15">
        <v>70</v>
      </c>
      <c r="K41" s="39"/>
      <c r="L41" s="39"/>
      <c r="M41" s="39"/>
      <c r="N41" s="39"/>
      <c r="O41" s="39"/>
      <c r="Z41" s="1716"/>
      <c r="AA41" s="4" t="s">
        <v>396</v>
      </c>
    </row>
    <row r="42" spans="1:27" ht="15.75">
      <c r="A42" s="45">
        <v>31</v>
      </c>
      <c r="B42" s="1719"/>
      <c r="C42" s="67" t="s">
        <v>476</v>
      </c>
      <c r="D42" s="68" t="s">
        <v>477</v>
      </c>
      <c r="E42" s="15">
        <v>800</v>
      </c>
      <c r="F42" s="15"/>
      <c r="G42" s="48" t="s">
        <v>478</v>
      </c>
      <c r="H42" s="48" t="s">
        <v>479</v>
      </c>
      <c r="I42" s="48" t="s">
        <v>480</v>
      </c>
      <c r="J42" s="15">
        <v>95</v>
      </c>
      <c r="K42" s="39"/>
      <c r="L42" s="39"/>
      <c r="M42" s="39"/>
      <c r="N42" s="39"/>
      <c r="O42" s="39"/>
      <c r="Z42" s="1716"/>
      <c r="AA42" s="4" t="s">
        <v>402</v>
      </c>
    </row>
    <row r="43" spans="1:27" ht="15.75">
      <c r="A43" s="53"/>
      <c r="B43" s="53"/>
      <c r="C43" s="69"/>
      <c r="D43" s="70"/>
      <c r="E43" s="4"/>
      <c r="F43" s="4"/>
      <c r="G43" s="56"/>
      <c r="H43" s="56"/>
      <c r="I43" s="56"/>
      <c r="J43" s="4"/>
      <c r="K43" s="39"/>
      <c r="L43" s="39"/>
      <c r="M43" s="39"/>
      <c r="N43" s="39"/>
      <c r="O43" s="39"/>
      <c r="Z43" s="1716"/>
      <c r="AA43" s="4" t="s">
        <v>407</v>
      </c>
    </row>
    <row r="44" spans="1:27" ht="15.75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39"/>
      <c r="M44" s="39"/>
      <c r="N44" s="39"/>
      <c r="O44" s="39"/>
      <c r="Z44" s="1716"/>
      <c r="AA44" s="4" t="s">
        <v>409</v>
      </c>
    </row>
    <row r="45" spans="1:27" ht="15.75">
      <c r="A45" s="66"/>
      <c r="B45" s="66"/>
      <c r="C45" s="71"/>
      <c r="D45" s="72"/>
      <c r="E45" s="71"/>
      <c r="F45" s="71"/>
      <c r="G45" s="71"/>
      <c r="H45" s="71"/>
      <c r="I45" s="71"/>
      <c r="J45" s="74"/>
      <c r="K45" s="73"/>
      <c r="L45" s="39"/>
      <c r="M45" s="39"/>
      <c r="N45" s="39"/>
      <c r="O45" s="39"/>
      <c r="Z45" s="1716"/>
      <c r="AA45" s="4" t="s">
        <v>430</v>
      </c>
    </row>
    <row r="46" spans="1:27" ht="15.75">
      <c r="A46" s="53"/>
      <c r="B46" s="53"/>
      <c r="C46" s="4"/>
      <c r="D46" s="54"/>
      <c r="E46" s="4"/>
      <c r="F46" s="4"/>
      <c r="G46" s="4"/>
      <c r="H46" s="4"/>
      <c r="I46" s="4"/>
      <c r="J46" s="75"/>
      <c r="K46" s="39"/>
      <c r="L46" s="39"/>
      <c r="M46" s="39"/>
      <c r="N46" s="39"/>
      <c r="O46" s="39"/>
      <c r="Z46" s="1716"/>
      <c r="AA46" s="4" t="s">
        <v>411</v>
      </c>
    </row>
    <row r="47" spans="1:27" ht="51.75" customHeight="1">
      <c r="A47" s="1720" t="s">
        <v>481</v>
      </c>
      <c r="B47" s="1721"/>
      <c r="C47" s="1721"/>
      <c r="D47" s="1721"/>
      <c r="E47" s="1721"/>
      <c r="F47" s="1721"/>
      <c r="G47" s="1721"/>
      <c r="H47" s="1721"/>
      <c r="I47" s="1721"/>
      <c r="J47" s="1721"/>
      <c r="K47" s="1721"/>
      <c r="L47" s="1721"/>
      <c r="M47" s="1721"/>
      <c r="N47" s="1722"/>
      <c r="O47" s="170"/>
      <c r="Z47" s="1716"/>
      <c r="AA47" s="4" t="s">
        <v>482</v>
      </c>
    </row>
    <row r="48" spans="1:27" ht="45">
      <c r="A48" s="76">
        <v>32</v>
      </c>
      <c r="B48" s="76"/>
      <c r="C48" s="77"/>
      <c r="D48" s="78" t="s">
        <v>450</v>
      </c>
      <c r="E48" s="79">
        <v>240</v>
      </c>
      <c r="F48" s="79"/>
      <c r="G48" s="79">
        <v>110</v>
      </c>
      <c r="H48" s="79">
        <v>100</v>
      </c>
      <c r="I48" s="80" t="s">
        <v>451</v>
      </c>
      <c r="J48" s="80" t="s">
        <v>451</v>
      </c>
      <c r="K48" s="79">
        <v>240</v>
      </c>
      <c r="L48" s="79">
        <v>110</v>
      </c>
      <c r="M48" s="79">
        <v>100</v>
      </c>
      <c r="N48" s="79">
        <v>120</v>
      </c>
      <c r="O48" s="4"/>
      <c r="Z48" s="1716"/>
      <c r="AA48" s="4" t="s">
        <v>483</v>
      </c>
    </row>
    <row r="49" spans="1:27" ht="15.75">
      <c r="A49" s="45">
        <v>33</v>
      </c>
      <c r="B49" s="45"/>
      <c r="C49" s="81"/>
      <c r="D49" s="81" t="s">
        <v>453</v>
      </c>
      <c r="E49" s="82" t="s">
        <v>484</v>
      </c>
      <c r="F49" s="82"/>
      <c r="G49" s="15" t="s">
        <v>485</v>
      </c>
      <c r="H49" s="15" t="s">
        <v>486</v>
      </c>
      <c r="I49" s="15" t="s">
        <v>487</v>
      </c>
      <c r="J49" s="15">
        <v>400</v>
      </c>
      <c r="K49" s="15" t="s">
        <v>488</v>
      </c>
      <c r="L49" s="15" t="s">
        <v>489</v>
      </c>
      <c r="M49" s="15" t="s">
        <v>490</v>
      </c>
      <c r="N49" s="15">
        <v>120</v>
      </c>
      <c r="O49" s="4"/>
      <c r="Z49" s="1716"/>
      <c r="AA49" s="4" t="s">
        <v>491</v>
      </c>
    </row>
    <row r="50" spans="1:27" ht="15.75">
      <c r="A50" s="76">
        <v>34</v>
      </c>
      <c r="B50" s="45"/>
      <c r="C50" s="81"/>
      <c r="D50" s="81" t="s">
        <v>458</v>
      </c>
      <c r="E50" s="82" t="s">
        <v>484</v>
      </c>
      <c r="F50" s="82"/>
      <c r="G50" s="15" t="s">
        <v>485</v>
      </c>
      <c r="H50" s="15" t="s">
        <v>486</v>
      </c>
      <c r="I50" s="15" t="s">
        <v>492</v>
      </c>
      <c r="J50" s="15">
        <v>450</v>
      </c>
      <c r="K50" s="15" t="s">
        <v>493</v>
      </c>
      <c r="L50" s="15" t="s">
        <v>494</v>
      </c>
      <c r="M50" s="15" t="s">
        <v>495</v>
      </c>
      <c r="N50" s="15">
        <v>150</v>
      </c>
      <c r="O50" s="4"/>
      <c r="Z50" s="1716"/>
      <c r="AA50" s="4" t="s">
        <v>496</v>
      </c>
    </row>
    <row r="51" spans="1:27" ht="15.75">
      <c r="A51" s="45">
        <v>35</v>
      </c>
      <c r="B51" s="45"/>
      <c r="C51" s="81"/>
      <c r="D51" s="81" t="s">
        <v>463</v>
      </c>
      <c r="E51" s="82" t="s">
        <v>484</v>
      </c>
      <c r="F51" s="82"/>
      <c r="G51" s="15" t="s">
        <v>485</v>
      </c>
      <c r="H51" s="15" t="s">
        <v>486</v>
      </c>
      <c r="I51" s="15" t="s">
        <v>497</v>
      </c>
      <c r="J51" s="15">
        <v>500</v>
      </c>
      <c r="K51" s="15" t="s">
        <v>498</v>
      </c>
      <c r="L51" s="15" t="s">
        <v>485</v>
      </c>
      <c r="M51" s="15" t="s">
        <v>486</v>
      </c>
      <c r="N51" s="15">
        <v>185</v>
      </c>
      <c r="O51" s="4"/>
      <c r="Z51" s="1716"/>
      <c r="AA51" s="4" t="s">
        <v>499</v>
      </c>
    </row>
    <row r="52" spans="1:27" ht="45">
      <c r="A52" s="76">
        <v>36</v>
      </c>
      <c r="B52" s="45"/>
      <c r="C52" s="81"/>
      <c r="D52" s="14" t="s">
        <v>468</v>
      </c>
      <c r="E52" s="82" t="s">
        <v>484</v>
      </c>
      <c r="F52" s="82"/>
      <c r="G52" s="15" t="s">
        <v>485</v>
      </c>
      <c r="H52" s="15" t="s">
        <v>486</v>
      </c>
      <c r="I52" s="83" t="s">
        <v>500</v>
      </c>
      <c r="J52" s="15" t="s">
        <v>469</v>
      </c>
      <c r="K52" s="15" t="s">
        <v>484</v>
      </c>
      <c r="L52" s="15" t="s">
        <v>501</v>
      </c>
      <c r="M52" s="15" t="s">
        <v>486</v>
      </c>
      <c r="N52" s="15">
        <v>240</v>
      </c>
      <c r="O52" s="4"/>
      <c r="Z52" s="1716"/>
      <c r="AA52" s="4" t="s">
        <v>502</v>
      </c>
    </row>
    <row r="53" spans="1:27" ht="15.75">
      <c r="A53" s="45">
        <v>37</v>
      </c>
      <c r="B53" s="45"/>
      <c r="C53" s="81"/>
      <c r="D53" s="81" t="s">
        <v>472</v>
      </c>
      <c r="E53" s="82" t="s">
        <v>503</v>
      </c>
      <c r="F53" s="82"/>
      <c r="G53" s="15" t="s">
        <v>504</v>
      </c>
      <c r="H53" s="15" t="s">
        <v>505</v>
      </c>
      <c r="I53" s="15" t="s">
        <v>506</v>
      </c>
      <c r="J53" s="15">
        <v>700</v>
      </c>
      <c r="K53" s="15" t="s">
        <v>507</v>
      </c>
      <c r="L53" s="15" t="s">
        <v>508</v>
      </c>
      <c r="M53" s="15" t="s">
        <v>509</v>
      </c>
      <c r="N53" s="15">
        <v>240</v>
      </c>
      <c r="O53" s="4"/>
      <c r="Z53" s="1716"/>
      <c r="AA53" s="4" t="s">
        <v>510</v>
      </c>
    </row>
    <row r="54" spans="1:27" ht="15.75">
      <c r="A54" s="76">
        <v>38</v>
      </c>
      <c r="B54" s="45"/>
      <c r="C54" s="81"/>
      <c r="D54" s="81" t="s">
        <v>511</v>
      </c>
      <c r="E54" s="82" t="s">
        <v>503</v>
      </c>
      <c r="F54" s="82"/>
      <c r="G54" s="15" t="s">
        <v>504</v>
      </c>
      <c r="H54" s="15" t="s">
        <v>505</v>
      </c>
      <c r="I54" s="15" t="s">
        <v>512</v>
      </c>
      <c r="J54" s="15">
        <v>800</v>
      </c>
      <c r="K54" s="15" t="s">
        <v>513</v>
      </c>
      <c r="L54" s="15" t="s">
        <v>504</v>
      </c>
      <c r="M54" s="15" t="s">
        <v>505</v>
      </c>
      <c r="N54" s="15">
        <v>240</v>
      </c>
      <c r="O54" s="4"/>
      <c r="Z54" s="1716"/>
      <c r="AA54" s="4" t="s">
        <v>514</v>
      </c>
    </row>
    <row r="55" spans="1:27" ht="15.75">
      <c r="A55" s="45">
        <v>39</v>
      </c>
      <c r="B55" s="45"/>
      <c r="C55" s="81"/>
      <c r="D55" s="81" t="s">
        <v>515</v>
      </c>
      <c r="E55" s="82" t="s">
        <v>503</v>
      </c>
      <c r="F55" s="82"/>
      <c r="G55" s="15" t="s">
        <v>504</v>
      </c>
      <c r="H55" s="15" t="s">
        <v>505</v>
      </c>
      <c r="I55" s="15" t="s">
        <v>516</v>
      </c>
      <c r="J55" s="15">
        <v>1000</v>
      </c>
      <c r="K55" s="15" t="s">
        <v>503</v>
      </c>
      <c r="L55" s="15" t="s">
        <v>504</v>
      </c>
      <c r="M55" s="15" t="s">
        <v>505</v>
      </c>
      <c r="N55" s="15">
        <v>240</v>
      </c>
      <c r="O55" s="4"/>
      <c r="Z55" s="1716"/>
      <c r="AA55" s="4" t="s">
        <v>517</v>
      </c>
    </row>
    <row r="56" spans="1:27" ht="15.75">
      <c r="A56" s="76">
        <v>40</v>
      </c>
      <c r="B56" s="45"/>
      <c r="C56" s="81"/>
      <c r="D56" s="81" t="s">
        <v>518</v>
      </c>
      <c r="E56" s="82" t="s">
        <v>503</v>
      </c>
      <c r="F56" s="82"/>
      <c r="G56" s="15" t="s">
        <v>504</v>
      </c>
      <c r="H56" s="15" t="s">
        <v>505</v>
      </c>
      <c r="I56" s="15" t="s">
        <v>519</v>
      </c>
      <c r="J56" s="15">
        <v>1200</v>
      </c>
      <c r="K56" s="15" t="s">
        <v>520</v>
      </c>
      <c r="L56" s="15" t="s">
        <v>521</v>
      </c>
      <c r="M56" s="15" t="s">
        <v>522</v>
      </c>
      <c r="N56" s="15">
        <v>240</v>
      </c>
      <c r="O56" s="4"/>
      <c r="Z56" s="1716"/>
      <c r="AA56" s="4" t="s">
        <v>523</v>
      </c>
    </row>
    <row r="57" spans="1:27" ht="15.75">
      <c r="A57" s="45">
        <v>41</v>
      </c>
      <c r="B57" s="45"/>
      <c r="C57" s="81"/>
      <c r="D57" s="81" t="s">
        <v>524</v>
      </c>
      <c r="E57" s="82" t="s">
        <v>503</v>
      </c>
      <c r="F57" s="82"/>
      <c r="G57" s="15" t="s">
        <v>504</v>
      </c>
      <c r="H57" s="15" t="s">
        <v>505</v>
      </c>
      <c r="I57" s="15" t="s">
        <v>525</v>
      </c>
      <c r="J57" s="15">
        <v>1500</v>
      </c>
      <c r="K57" s="15" t="s">
        <v>526</v>
      </c>
      <c r="L57" s="15" t="s">
        <v>527</v>
      </c>
      <c r="M57" s="15" t="s">
        <v>528</v>
      </c>
      <c r="N57" s="15">
        <v>240</v>
      </c>
      <c r="O57" s="4"/>
      <c r="Z57" s="1716"/>
      <c r="AA57" s="4" t="s">
        <v>529</v>
      </c>
    </row>
    <row r="58" spans="1:27" ht="15.75">
      <c r="A58" s="76">
        <v>42</v>
      </c>
      <c r="B58" s="45"/>
      <c r="C58" s="81"/>
      <c r="D58" s="81" t="s">
        <v>530</v>
      </c>
      <c r="E58" s="82" t="s">
        <v>503</v>
      </c>
      <c r="F58" s="82"/>
      <c r="G58" s="15" t="s">
        <v>504</v>
      </c>
      <c r="H58" s="15" t="s">
        <v>505</v>
      </c>
      <c r="I58" s="15" t="s">
        <v>531</v>
      </c>
      <c r="J58" s="15">
        <v>1800</v>
      </c>
      <c r="K58" s="15" t="s">
        <v>532</v>
      </c>
      <c r="L58" s="15" t="s">
        <v>533</v>
      </c>
      <c r="M58" s="15" t="s">
        <v>534</v>
      </c>
      <c r="N58" s="15">
        <v>240</v>
      </c>
      <c r="O58" s="4"/>
      <c r="Z58" s="1716"/>
      <c r="AA58" s="4" t="s">
        <v>535</v>
      </c>
    </row>
    <row r="59" spans="1:27" ht="15.75">
      <c r="A59" s="45">
        <v>43</v>
      </c>
      <c r="B59" s="45"/>
      <c r="C59" s="81"/>
      <c r="D59" s="81" t="s">
        <v>536</v>
      </c>
      <c r="E59" s="15" t="s">
        <v>503</v>
      </c>
      <c r="F59" s="15"/>
      <c r="G59" s="15" t="s">
        <v>504</v>
      </c>
      <c r="H59" s="15" t="s">
        <v>505</v>
      </c>
      <c r="I59" s="15" t="s">
        <v>537</v>
      </c>
      <c r="J59" s="15">
        <v>2100</v>
      </c>
      <c r="K59" s="15" t="s">
        <v>538</v>
      </c>
      <c r="L59" s="15" t="s">
        <v>539</v>
      </c>
      <c r="M59" s="15" t="s">
        <v>540</v>
      </c>
      <c r="N59" s="15">
        <v>240</v>
      </c>
      <c r="O59" s="4"/>
    </row>
    <row r="62" spans="1:27" ht="53.25" customHeight="1">
      <c r="A62" s="1730" t="s">
        <v>541</v>
      </c>
      <c r="B62" s="1730"/>
      <c r="C62" s="1730"/>
      <c r="D62" s="1730"/>
      <c r="E62" s="1730"/>
      <c r="F62" s="1730"/>
      <c r="G62" s="1730"/>
      <c r="H62" s="1730"/>
      <c r="I62" s="1730"/>
      <c r="J62" s="1730"/>
    </row>
    <row r="63" spans="1:27">
      <c r="A63" s="10">
        <v>44</v>
      </c>
      <c r="B63" s="10">
        <v>1</v>
      </c>
      <c r="C63" s="10"/>
      <c r="D63" s="10" t="s">
        <v>542</v>
      </c>
      <c r="E63" s="15">
        <v>60</v>
      </c>
      <c r="F63" s="15">
        <v>63</v>
      </c>
      <c r="G63" s="15">
        <v>16</v>
      </c>
      <c r="H63" s="15">
        <v>32</v>
      </c>
      <c r="I63" s="15">
        <v>25</v>
      </c>
      <c r="J63" s="15">
        <v>16</v>
      </c>
    </row>
    <row r="64" spans="1:27">
      <c r="A64" s="10">
        <v>45</v>
      </c>
      <c r="B64" s="10">
        <v>2</v>
      </c>
      <c r="C64" s="10"/>
      <c r="D64" s="10" t="s">
        <v>543</v>
      </c>
      <c r="E64" s="15">
        <v>90</v>
      </c>
      <c r="F64" s="15">
        <v>100</v>
      </c>
      <c r="G64" s="15">
        <v>35</v>
      </c>
      <c r="H64" s="15">
        <v>40</v>
      </c>
      <c r="I64" s="15">
        <v>32</v>
      </c>
      <c r="J64" s="15">
        <v>16</v>
      </c>
    </row>
    <row r="65" spans="1:15">
      <c r="A65" s="10">
        <v>46</v>
      </c>
      <c r="B65" s="10">
        <v>3</v>
      </c>
      <c r="C65" s="10"/>
      <c r="D65" s="10" t="s">
        <v>544</v>
      </c>
      <c r="E65" s="15">
        <v>100</v>
      </c>
      <c r="F65" s="15">
        <v>100</v>
      </c>
      <c r="G65" s="15">
        <v>35</v>
      </c>
      <c r="H65" s="15">
        <v>40</v>
      </c>
      <c r="I65" s="15">
        <v>32</v>
      </c>
      <c r="J65" s="15">
        <v>16</v>
      </c>
    </row>
    <row r="66" spans="1:15">
      <c r="A66" s="10">
        <v>47</v>
      </c>
      <c r="B66" s="10">
        <v>4</v>
      </c>
      <c r="C66" s="10"/>
      <c r="D66" s="10" t="s">
        <v>545</v>
      </c>
      <c r="E66" s="83">
        <v>120</v>
      </c>
      <c r="F66" s="83">
        <v>125</v>
      </c>
      <c r="G66" s="15">
        <v>50</v>
      </c>
      <c r="H66" s="15">
        <v>40</v>
      </c>
      <c r="I66" s="15">
        <v>32</v>
      </c>
      <c r="J66" s="15">
        <v>25</v>
      </c>
      <c r="K66" s="39"/>
      <c r="L66" s="39"/>
      <c r="M66" s="39"/>
      <c r="N66" s="39"/>
      <c r="O66" s="39"/>
    </row>
    <row r="67" spans="1:15">
      <c r="A67" s="10">
        <v>48</v>
      </c>
      <c r="B67" s="10">
        <v>5</v>
      </c>
      <c r="C67" s="10"/>
      <c r="D67" s="10" t="s">
        <v>546</v>
      </c>
      <c r="E67" s="83">
        <v>150</v>
      </c>
      <c r="F67" s="83">
        <v>150</v>
      </c>
      <c r="G67" s="15">
        <v>70</v>
      </c>
      <c r="H67" s="15">
        <v>50</v>
      </c>
      <c r="I67" s="15">
        <v>40</v>
      </c>
      <c r="J67" s="15">
        <v>35</v>
      </c>
      <c r="K67" s="59"/>
      <c r="L67" s="4"/>
      <c r="M67" s="4"/>
      <c r="N67" s="59"/>
      <c r="O67" s="59"/>
    </row>
    <row r="68" spans="1:15">
      <c r="A68" s="10">
        <v>49</v>
      </c>
      <c r="B68" s="10">
        <v>6</v>
      </c>
      <c r="C68" s="10"/>
      <c r="D68" s="10" t="s">
        <v>547</v>
      </c>
      <c r="E68" s="15">
        <v>200</v>
      </c>
      <c r="F68" s="15">
        <v>200</v>
      </c>
      <c r="G68" s="15">
        <v>95</v>
      </c>
      <c r="H68" s="15">
        <v>60</v>
      </c>
      <c r="I68" s="15">
        <v>50</v>
      </c>
      <c r="J68" s="15">
        <v>50</v>
      </c>
      <c r="N68" t="s">
        <v>548</v>
      </c>
    </row>
    <row r="69" spans="1:15">
      <c r="N69" t="s">
        <v>549</v>
      </c>
    </row>
    <row r="70" spans="1:15">
      <c r="N70" t="s">
        <v>550</v>
      </c>
    </row>
    <row r="71" spans="1:15">
      <c r="N71" t="s">
        <v>551</v>
      </c>
    </row>
    <row r="72" spans="1:15">
      <c r="N72" t="s">
        <v>552</v>
      </c>
    </row>
    <row r="73" spans="1:15">
      <c r="N73" t="s">
        <v>553</v>
      </c>
    </row>
    <row r="74" spans="1:15">
      <c r="N74" t="s">
        <v>554</v>
      </c>
    </row>
    <row r="75" spans="1:15">
      <c r="N75" t="s">
        <v>555</v>
      </c>
    </row>
    <row r="76" spans="1:15">
      <c r="N76" t="s">
        <v>556</v>
      </c>
    </row>
    <row r="77" spans="1:15">
      <c r="N77" t="s">
        <v>557</v>
      </c>
    </row>
    <row r="78" spans="1:15">
      <c r="N78" t="s">
        <v>558</v>
      </c>
    </row>
    <row r="79" spans="1:15">
      <c r="N79" t="s">
        <v>559</v>
      </c>
    </row>
  </sheetData>
  <sheetProtection sheet="1" objects="1" scenarios="1"/>
  <mergeCells count="21">
    <mergeCell ref="A62:J62"/>
    <mergeCell ref="A4:J4"/>
    <mergeCell ref="B5:B7"/>
    <mergeCell ref="B8:B9"/>
    <mergeCell ref="A12:J12"/>
    <mergeCell ref="B13:B20"/>
    <mergeCell ref="A22:J22"/>
    <mergeCell ref="AE2:AG2"/>
    <mergeCell ref="Z3:Z13"/>
    <mergeCell ref="Z14:Z30"/>
    <mergeCell ref="Z31:Z58"/>
    <mergeCell ref="A33:J33"/>
    <mergeCell ref="B34:B42"/>
    <mergeCell ref="A47:N47"/>
    <mergeCell ref="J1:J2"/>
    <mergeCell ref="E2:F2"/>
    <mergeCell ref="A1:A2"/>
    <mergeCell ref="B1:B2"/>
    <mergeCell ref="C1:C2"/>
    <mergeCell ref="E1:F1"/>
    <mergeCell ref="H1:I1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C5BD3-34E4-43EF-BC19-4359B2197A14}">
  <sheetPr codeName="Planilha9">
    <tabColor rgb="FF00B050"/>
    <pageSetUpPr fitToPage="1"/>
  </sheetPr>
  <dimension ref="A1:T302"/>
  <sheetViews>
    <sheetView showGridLines="0" zoomScale="70" zoomScaleNormal="70" workbookViewId="0">
      <selection activeCell="G285" sqref="G285:J285"/>
    </sheetView>
  </sheetViews>
  <sheetFormatPr defaultColWidth="0" defaultRowHeight="15" zeroHeight="1"/>
  <cols>
    <col min="1" max="1" width="4.42578125" customWidth="1"/>
    <col min="2" max="2" width="3.140625" customWidth="1"/>
    <col min="3" max="3" width="20.7109375" customWidth="1"/>
    <col min="4" max="5" width="7.7109375" customWidth="1"/>
    <col min="6" max="6" width="20.7109375" customWidth="1"/>
    <col min="7" max="7" width="7.7109375" customWidth="1"/>
    <col min="8" max="8" width="20.7109375" customWidth="1"/>
    <col min="9" max="9" width="8.28515625" customWidth="1"/>
    <col min="10" max="10" width="20.7109375" customWidth="1"/>
    <col min="11" max="11" width="7.7109375" customWidth="1"/>
    <col min="12" max="12" width="20.7109375" customWidth="1"/>
    <col min="13" max="13" width="7.7109375" customWidth="1"/>
    <col min="14" max="14" width="20.7109375" customWidth="1"/>
    <col min="15" max="15" width="10.28515625" customWidth="1"/>
    <col min="16" max="16" width="20.7109375" customWidth="1"/>
    <col min="17" max="17" width="9.28515625" customWidth="1"/>
    <col min="18" max="18" width="10.85546875" customWidth="1"/>
    <col min="19" max="19" width="3.42578125" customWidth="1"/>
    <col min="20" max="20" width="4.28515625" customWidth="1"/>
    <col min="21" max="16384" width="9.140625" hidden="1"/>
  </cols>
  <sheetData>
    <row r="1" spans="3:19" ht="9.75" customHeight="1"/>
    <row r="3" spans="3:19" ht="20.100000000000001" customHeight="1">
      <c r="C3" s="1058" t="s">
        <v>174</v>
      </c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59"/>
      <c r="R3" s="1060"/>
    </row>
    <row r="4" spans="3:19" ht="29.25" hidden="1" customHeight="1">
      <c r="C4" s="1089" t="s">
        <v>720</v>
      </c>
      <c r="D4" s="1090"/>
      <c r="E4" s="1083" t="s">
        <v>383</v>
      </c>
      <c r="F4" s="1084"/>
      <c r="G4" s="1084"/>
      <c r="H4" s="1085"/>
      <c r="I4" s="177"/>
      <c r="J4" s="466"/>
      <c r="K4" s="466"/>
      <c r="L4" s="466"/>
      <c r="M4" s="466"/>
      <c r="N4" s="466"/>
      <c r="O4" s="466"/>
      <c r="P4" s="466"/>
      <c r="Q4" s="466"/>
      <c r="R4" s="178"/>
    </row>
    <row r="5" spans="3:19" ht="24" customHeight="1">
      <c r="C5" s="1104" t="s">
        <v>2448</v>
      </c>
      <c r="D5" s="1104"/>
      <c r="E5" s="1104"/>
      <c r="F5" s="1104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4"/>
    </row>
    <row r="6" spans="3:19" s="462" customFormat="1" ht="50.1" customHeight="1">
      <c r="C6" s="467" t="s">
        <v>39</v>
      </c>
      <c r="D6" s="464">
        <v>1500</v>
      </c>
      <c r="E6" s="394"/>
      <c r="F6" s="468" t="s">
        <v>40</v>
      </c>
      <c r="G6" s="464">
        <v>2500</v>
      </c>
      <c r="H6" s="468" t="s">
        <v>41</v>
      </c>
      <c r="I6" s="464">
        <v>4000</v>
      </c>
      <c r="J6" s="468" t="s">
        <v>42</v>
      </c>
      <c r="K6" s="464">
        <v>6000</v>
      </c>
      <c r="L6" s="469" t="s">
        <v>43</v>
      </c>
      <c r="M6" s="464">
        <v>1000</v>
      </c>
      <c r="N6" s="469" t="s">
        <v>44</v>
      </c>
      <c r="O6" s="464">
        <v>600</v>
      </c>
      <c r="P6" s="469" t="s">
        <v>45</v>
      </c>
      <c r="Q6" s="464">
        <v>1000</v>
      </c>
      <c r="R6" s="470"/>
      <c r="S6"/>
    </row>
    <row r="7" spans="3:19">
      <c r="C7" s="308"/>
      <c r="D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10"/>
    </row>
    <row r="8" spans="3:19">
      <c r="C8" s="308"/>
      <c r="D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10"/>
    </row>
    <row r="9" spans="3:19">
      <c r="C9" s="308"/>
      <c r="D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172"/>
      <c r="Q9" s="309"/>
      <c r="R9" s="310"/>
    </row>
    <row r="10" spans="3:19">
      <c r="C10" s="308"/>
      <c r="D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10"/>
    </row>
    <row r="11" spans="3:19">
      <c r="C11" s="308"/>
      <c r="D11" s="309"/>
      <c r="F11" s="309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10"/>
    </row>
    <row r="12" spans="3:19">
      <c r="C12" s="311" t="s">
        <v>46</v>
      </c>
      <c r="D12" s="179">
        <v>0</v>
      </c>
      <c r="F12" s="312" t="s">
        <v>46</v>
      </c>
      <c r="G12" s="179">
        <v>0</v>
      </c>
      <c r="H12" s="312" t="s">
        <v>46</v>
      </c>
      <c r="I12" s="179">
        <v>0</v>
      </c>
      <c r="J12" s="312" t="s">
        <v>46</v>
      </c>
      <c r="K12" s="179">
        <v>0</v>
      </c>
      <c r="L12" s="312" t="s">
        <v>46</v>
      </c>
      <c r="M12" s="179">
        <v>0</v>
      </c>
      <c r="N12" s="312" t="s">
        <v>46</v>
      </c>
      <c r="O12" s="179">
        <v>0</v>
      </c>
      <c r="P12" s="312" t="s">
        <v>46</v>
      </c>
      <c r="Q12" s="179">
        <v>0</v>
      </c>
      <c r="R12" s="310"/>
    </row>
    <row r="13" spans="3:19" ht="2.1" customHeight="1">
      <c r="C13" s="308"/>
      <c r="D13" s="309"/>
      <c r="F13" s="309"/>
      <c r="G13" s="309"/>
      <c r="H13" s="309"/>
      <c r="I13" s="309"/>
      <c r="J13" s="172"/>
      <c r="K13" s="309"/>
      <c r="L13" s="172"/>
      <c r="M13" s="309"/>
      <c r="N13" s="309"/>
      <c r="O13" s="309"/>
      <c r="P13" s="309"/>
      <c r="Q13" s="309"/>
      <c r="R13" s="310"/>
    </row>
    <row r="14" spans="3:19" ht="2.1" customHeight="1">
      <c r="C14" s="308"/>
      <c r="D14" s="309"/>
      <c r="F14" s="172"/>
      <c r="G14" s="309"/>
      <c r="H14" s="309"/>
      <c r="I14" s="309"/>
      <c r="J14" s="309"/>
      <c r="K14" s="172"/>
      <c r="L14" s="309"/>
      <c r="M14" s="309"/>
      <c r="N14" s="309"/>
      <c r="O14" s="309"/>
      <c r="P14" s="309"/>
      <c r="Q14" s="309"/>
      <c r="R14" s="310"/>
    </row>
    <row r="15" spans="3:19" ht="2.1" customHeight="1">
      <c r="C15" s="308"/>
      <c r="D15" s="309"/>
      <c r="F15" s="309"/>
      <c r="G15" s="309"/>
      <c r="H15" s="309"/>
      <c r="I15" s="172"/>
      <c r="J15" s="309"/>
      <c r="K15" s="309"/>
      <c r="L15" s="172"/>
      <c r="M15" s="309"/>
      <c r="N15" s="309"/>
      <c r="O15" s="309"/>
      <c r="P15" s="309"/>
      <c r="Q15" s="309"/>
      <c r="R15" s="310"/>
    </row>
    <row r="16" spans="3:19" s="462" customFormat="1" ht="50.1" customHeight="1">
      <c r="C16" s="180" t="s">
        <v>47</v>
      </c>
      <c r="D16" s="465">
        <v>500</v>
      </c>
      <c r="E16"/>
      <c r="F16" s="238" t="s">
        <v>48</v>
      </c>
      <c r="G16" s="465">
        <v>6600</v>
      </c>
      <c r="H16" s="239" t="s">
        <v>49</v>
      </c>
      <c r="I16" s="465">
        <v>100</v>
      </c>
      <c r="J16" s="238" t="s">
        <v>50</v>
      </c>
      <c r="K16" s="465">
        <v>600</v>
      </c>
      <c r="L16" s="238" t="s">
        <v>51</v>
      </c>
      <c r="M16" s="465">
        <v>1200</v>
      </c>
      <c r="N16" s="239" t="s">
        <v>52</v>
      </c>
      <c r="O16" s="465">
        <v>4400</v>
      </c>
      <c r="P16" s="239" t="s">
        <v>53</v>
      </c>
      <c r="Q16" s="465">
        <v>6000</v>
      </c>
      <c r="R16" s="461"/>
      <c r="S16"/>
    </row>
    <row r="17" spans="3:19">
      <c r="C17" s="308"/>
      <c r="D17" s="309"/>
      <c r="F17" s="309"/>
      <c r="G17" s="309"/>
      <c r="H17" s="172"/>
      <c r="I17" s="309"/>
      <c r="J17" s="309"/>
      <c r="K17" s="309"/>
      <c r="L17" s="309"/>
      <c r="M17" s="309"/>
      <c r="N17" s="309"/>
      <c r="O17" s="309"/>
      <c r="P17" s="309"/>
      <c r="Q17" s="309"/>
      <c r="R17" s="310"/>
    </row>
    <row r="18" spans="3:19">
      <c r="C18" s="308"/>
      <c r="D18" s="309"/>
      <c r="F18" s="309"/>
      <c r="G18" s="309"/>
      <c r="H18" s="309"/>
      <c r="I18" s="309"/>
      <c r="J18" s="309"/>
      <c r="K18" s="309"/>
      <c r="L18" s="309"/>
      <c r="M18" s="309"/>
      <c r="N18" s="309"/>
      <c r="O18" s="309"/>
      <c r="P18" s="172"/>
      <c r="Q18" s="309"/>
      <c r="R18" s="310"/>
    </row>
    <row r="19" spans="3:19">
      <c r="C19" s="308"/>
      <c r="D19" s="309"/>
      <c r="F19" s="309"/>
      <c r="G19" s="309"/>
      <c r="H19" s="309"/>
      <c r="I19" s="309"/>
      <c r="J19" s="309"/>
      <c r="K19" s="309"/>
      <c r="L19" s="172"/>
      <c r="M19" s="309"/>
      <c r="N19" s="309"/>
      <c r="O19" s="309"/>
      <c r="P19" s="309"/>
      <c r="Q19" s="309"/>
      <c r="R19" s="310"/>
    </row>
    <row r="20" spans="3:19">
      <c r="C20" s="308"/>
      <c r="D20" s="309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10"/>
    </row>
    <row r="21" spans="3:19">
      <c r="C21" s="308"/>
      <c r="D21" s="309"/>
      <c r="F21" s="309"/>
      <c r="G21" s="309"/>
      <c r="H21" s="309"/>
      <c r="I21" s="309"/>
      <c r="J21" s="309"/>
      <c r="K21" s="309"/>
      <c r="L21" s="309"/>
      <c r="M21" s="309"/>
      <c r="N21" s="309"/>
      <c r="O21" s="309"/>
      <c r="P21" s="309"/>
      <c r="Q21" s="309"/>
      <c r="R21" s="310"/>
    </row>
    <row r="22" spans="3:19">
      <c r="C22" s="311" t="s">
        <v>46</v>
      </c>
      <c r="D22" s="179">
        <v>0</v>
      </c>
      <c r="F22" s="312" t="s">
        <v>46</v>
      </c>
      <c r="G22" s="179">
        <v>0</v>
      </c>
      <c r="H22" s="312" t="s">
        <v>46</v>
      </c>
      <c r="I22" s="179">
        <v>0</v>
      </c>
      <c r="J22" s="312" t="s">
        <v>46</v>
      </c>
      <c r="K22" s="179">
        <v>0</v>
      </c>
      <c r="L22" s="312" t="s">
        <v>46</v>
      </c>
      <c r="M22" s="179">
        <v>0</v>
      </c>
      <c r="N22" s="312" t="s">
        <v>46</v>
      </c>
      <c r="O22" s="179">
        <v>0</v>
      </c>
      <c r="P22" s="312" t="s">
        <v>46</v>
      </c>
      <c r="Q22" s="179"/>
      <c r="R22" s="310"/>
    </row>
    <row r="23" spans="3:19" ht="2.1" customHeight="1">
      <c r="C23" s="308"/>
      <c r="D23" s="309"/>
      <c r="F23" s="309"/>
      <c r="G23" s="309"/>
      <c r="H23" s="309"/>
      <c r="I23" s="309"/>
      <c r="J23" s="172"/>
      <c r="K23" s="309"/>
      <c r="L23" s="309"/>
      <c r="M23" s="309"/>
      <c r="N23" s="309"/>
      <c r="O23" s="309"/>
      <c r="P23" s="309"/>
      <c r="Q23" s="309"/>
      <c r="R23" s="310"/>
    </row>
    <row r="24" spans="3:19" ht="2.1" customHeight="1">
      <c r="C24" s="308"/>
      <c r="D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10"/>
    </row>
    <row r="25" spans="3:19" ht="2.1" customHeight="1">
      <c r="C25" s="308"/>
      <c r="D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10"/>
    </row>
    <row r="26" spans="3:19" s="462" customFormat="1" ht="50.1" customHeight="1">
      <c r="C26" s="180" t="s">
        <v>54</v>
      </c>
      <c r="D26" s="465">
        <v>6500</v>
      </c>
      <c r="E26"/>
      <c r="F26" s="238" t="s">
        <v>55</v>
      </c>
      <c r="G26" s="465">
        <v>100</v>
      </c>
      <c r="H26" s="239" t="s">
        <v>56</v>
      </c>
      <c r="I26" s="465">
        <v>1000</v>
      </c>
      <c r="J26" s="238" t="s">
        <v>57</v>
      </c>
      <c r="K26" s="465">
        <v>300</v>
      </c>
      <c r="L26" s="239" t="s">
        <v>58</v>
      </c>
      <c r="M26" s="465">
        <v>200</v>
      </c>
      <c r="N26" s="239" t="s">
        <v>59</v>
      </c>
      <c r="O26" s="465">
        <v>150</v>
      </c>
      <c r="P26" s="238" t="s">
        <v>60</v>
      </c>
      <c r="Q26" s="465">
        <v>1000</v>
      </c>
      <c r="R26" s="461"/>
      <c r="S26"/>
    </row>
    <row r="27" spans="3:19">
      <c r="C27" s="308"/>
      <c r="D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10"/>
    </row>
    <row r="28" spans="3:19">
      <c r="C28" s="308"/>
      <c r="D28" s="309"/>
      <c r="F28" s="309"/>
      <c r="G28" s="309"/>
      <c r="H28" s="172"/>
      <c r="I28" s="309"/>
      <c r="J28" s="309"/>
      <c r="K28" s="309"/>
      <c r="L28" s="309"/>
      <c r="M28" s="309"/>
      <c r="N28" s="309"/>
      <c r="O28" s="172"/>
      <c r="P28" s="309"/>
      <c r="Q28" s="309"/>
      <c r="R28" s="310"/>
    </row>
    <row r="29" spans="3:19">
      <c r="C29" s="171"/>
      <c r="D29" s="309"/>
      <c r="F29" s="309"/>
      <c r="G29" s="309"/>
      <c r="H29" s="309"/>
      <c r="I29" s="309"/>
      <c r="J29" s="172"/>
      <c r="K29" s="309"/>
      <c r="L29" s="309"/>
      <c r="M29" s="309"/>
      <c r="N29" s="309"/>
      <c r="O29" s="309"/>
      <c r="P29" s="309"/>
      <c r="Q29" s="309"/>
      <c r="R29" s="310"/>
    </row>
    <row r="30" spans="3:19">
      <c r="C30" s="308"/>
      <c r="D30" s="309"/>
      <c r="F30" s="309"/>
      <c r="G30" s="309"/>
      <c r="H30" s="309"/>
      <c r="I30" s="309"/>
      <c r="J30" s="172"/>
      <c r="K30" s="309"/>
      <c r="L30" s="309"/>
      <c r="M30" s="309"/>
      <c r="N30" s="309"/>
      <c r="O30" s="309"/>
      <c r="P30" s="309"/>
      <c r="Q30" s="309"/>
      <c r="R30" s="310"/>
    </row>
    <row r="31" spans="3:19">
      <c r="C31" s="308"/>
      <c r="D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10"/>
    </row>
    <row r="32" spans="3:19">
      <c r="C32" s="311" t="s">
        <v>46</v>
      </c>
      <c r="D32" s="179">
        <v>0</v>
      </c>
      <c r="F32" s="312" t="s">
        <v>46</v>
      </c>
      <c r="G32" s="179">
        <v>0</v>
      </c>
      <c r="H32" s="312" t="s">
        <v>46</v>
      </c>
      <c r="I32" s="179">
        <v>0</v>
      </c>
      <c r="J32" s="312" t="s">
        <v>46</v>
      </c>
      <c r="K32" s="179">
        <v>0</v>
      </c>
      <c r="L32" s="312" t="s">
        <v>46</v>
      </c>
      <c r="M32" s="179">
        <v>0</v>
      </c>
      <c r="N32" s="312" t="s">
        <v>46</v>
      </c>
      <c r="O32" s="179">
        <v>0</v>
      </c>
      <c r="P32" s="312" t="s">
        <v>46</v>
      </c>
      <c r="Q32" s="179">
        <v>0</v>
      </c>
      <c r="R32" s="310"/>
    </row>
    <row r="33" spans="3:19" ht="2.1" customHeight="1">
      <c r="C33" s="308"/>
      <c r="D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10"/>
    </row>
    <row r="34" spans="3:19" ht="2.1" customHeight="1">
      <c r="C34" s="308"/>
      <c r="D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10"/>
    </row>
    <row r="35" spans="3:19" ht="2.1" customHeight="1">
      <c r="C35" s="308"/>
      <c r="D35" s="309"/>
      <c r="F35" s="309"/>
      <c r="G35" s="309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10"/>
    </row>
    <row r="36" spans="3:19" s="462" customFormat="1" ht="50.1" customHeight="1">
      <c r="C36" s="181" t="s">
        <v>61</v>
      </c>
      <c r="D36" s="465">
        <v>500</v>
      </c>
      <c r="E36"/>
      <c r="F36" s="238" t="s">
        <v>62</v>
      </c>
      <c r="G36" s="465">
        <v>90</v>
      </c>
      <c r="H36" s="239" t="s">
        <v>63</v>
      </c>
      <c r="I36" s="465">
        <v>1500</v>
      </c>
      <c r="J36" s="238" t="s">
        <v>64</v>
      </c>
      <c r="K36" s="465">
        <v>2100</v>
      </c>
      <c r="L36" s="238" t="s">
        <v>65</v>
      </c>
      <c r="M36" s="465">
        <v>2700</v>
      </c>
      <c r="N36" s="239" t="s">
        <v>66</v>
      </c>
      <c r="O36" s="465">
        <v>750</v>
      </c>
      <c r="P36" s="238" t="s">
        <v>67</v>
      </c>
      <c r="Q36" s="465">
        <v>4500</v>
      </c>
      <c r="R36" s="461"/>
      <c r="S36"/>
    </row>
    <row r="37" spans="3:19">
      <c r="C37" s="308"/>
      <c r="D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10"/>
    </row>
    <row r="38" spans="3:19">
      <c r="C38" s="171"/>
      <c r="D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10"/>
    </row>
    <row r="39" spans="3:19">
      <c r="C39" s="308"/>
      <c r="D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10"/>
    </row>
    <row r="40" spans="3:19">
      <c r="C40" s="308"/>
      <c r="D40" s="309"/>
      <c r="F40" s="309"/>
      <c r="G40" s="309"/>
      <c r="H40" s="309"/>
      <c r="I40" s="309"/>
      <c r="J40" s="309"/>
      <c r="K40" s="309"/>
      <c r="L40" s="309"/>
      <c r="M40" s="309"/>
      <c r="N40" s="309"/>
      <c r="O40" s="309"/>
      <c r="P40" s="309"/>
      <c r="Q40" s="309"/>
      <c r="R40" s="310"/>
    </row>
    <row r="41" spans="3:19">
      <c r="C41" s="308"/>
      <c r="D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10"/>
    </row>
    <row r="42" spans="3:19">
      <c r="C42" s="311" t="s">
        <v>46</v>
      </c>
      <c r="D42" s="179">
        <v>0</v>
      </c>
      <c r="F42" s="312" t="s">
        <v>46</v>
      </c>
      <c r="G42" s="179">
        <v>0</v>
      </c>
      <c r="H42" s="312" t="s">
        <v>46</v>
      </c>
      <c r="I42" s="179">
        <v>0</v>
      </c>
      <c r="J42" s="312" t="s">
        <v>46</v>
      </c>
      <c r="K42" s="179">
        <v>0</v>
      </c>
      <c r="L42" s="312" t="s">
        <v>46</v>
      </c>
      <c r="M42" s="179">
        <v>0</v>
      </c>
      <c r="N42" s="312" t="s">
        <v>46</v>
      </c>
      <c r="O42" s="179">
        <v>0</v>
      </c>
      <c r="P42" s="312" t="s">
        <v>46</v>
      </c>
      <c r="Q42" s="179">
        <v>0</v>
      </c>
      <c r="R42" s="310"/>
    </row>
    <row r="43" spans="3:19" ht="2.1" customHeight="1">
      <c r="C43" s="308"/>
      <c r="D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10"/>
    </row>
    <row r="44" spans="3:19" ht="2.1" customHeight="1">
      <c r="C44" s="308"/>
      <c r="D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10"/>
    </row>
    <row r="45" spans="3:19" ht="2.1" customHeight="1">
      <c r="C45" s="308"/>
      <c r="D45" s="309"/>
      <c r="F45" s="309"/>
      <c r="G45" s="309"/>
      <c r="H45" s="309"/>
      <c r="I45" s="309"/>
      <c r="J45" s="309"/>
      <c r="K45" s="309"/>
      <c r="L45" s="309"/>
      <c r="M45" s="309"/>
      <c r="N45" s="309"/>
      <c r="O45" s="309"/>
      <c r="P45" s="309"/>
      <c r="Q45" s="309"/>
      <c r="R45" s="310"/>
    </row>
    <row r="46" spans="3:19" s="462" customFormat="1" ht="50.1" customHeight="1">
      <c r="C46" s="181" t="s">
        <v>68</v>
      </c>
      <c r="D46" s="465">
        <v>300</v>
      </c>
      <c r="E46"/>
      <c r="F46" s="238" t="s">
        <v>69</v>
      </c>
      <c r="G46" s="465">
        <v>400</v>
      </c>
      <c r="H46" s="239" t="s">
        <v>70</v>
      </c>
      <c r="I46" s="465">
        <v>500</v>
      </c>
      <c r="J46" s="239" t="s">
        <v>71</v>
      </c>
      <c r="K46" s="465">
        <v>250</v>
      </c>
      <c r="L46" s="312" t="s">
        <v>72</v>
      </c>
      <c r="M46" s="312">
        <v>300</v>
      </c>
      <c r="N46" s="312" t="s">
        <v>73</v>
      </c>
      <c r="O46" s="312">
        <v>1200</v>
      </c>
      <c r="P46" s="312" t="s">
        <v>74</v>
      </c>
      <c r="Q46" s="312">
        <v>90</v>
      </c>
      <c r="R46" s="463"/>
      <c r="S46"/>
    </row>
    <row r="47" spans="3:19">
      <c r="C47" s="308"/>
      <c r="D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10"/>
    </row>
    <row r="48" spans="3:19">
      <c r="C48" s="308"/>
      <c r="D48" s="309"/>
      <c r="F48" s="309"/>
      <c r="G48" s="309"/>
      <c r="H48" s="172"/>
      <c r="I48" s="309"/>
      <c r="J48" s="309"/>
      <c r="K48" s="309"/>
      <c r="L48" s="309"/>
      <c r="M48" s="309"/>
      <c r="N48" s="309"/>
      <c r="O48" s="309"/>
      <c r="P48" s="309"/>
      <c r="Q48" s="309"/>
      <c r="R48" s="310"/>
    </row>
    <row r="49" spans="3:19">
      <c r="C49" s="308"/>
      <c r="D49" s="309"/>
      <c r="F49" s="309"/>
      <c r="G49" s="309"/>
      <c r="H49" s="309"/>
      <c r="I49" s="309"/>
      <c r="J49" s="309"/>
      <c r="K49" s="309"/>
      <c r="L49" s="172"/>
      <c r="M49" s="309"/>
      <c r="N49" s="309"/>
      <c r="O49" s="309"/>
      <c r="P49" s="309"/>
      <c r="Q49" s="309"/>
      <c r="R49" s="310"/>
    </row>
    <row r="50" spans="3:19">
      <c r="C50" s="308"/>
      <c r="D50" s="309"/>
      <c r="F50" s="309"/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10"/>
    </row>
    <row r="51" spans="3:19">
      <c r="C51" s="308"/>
      <c r="D51" s="309"/>
      <c r="F51" s="309"/>
      <c r="G51" s="309"/>
      <c r="H51" s="309"/>
      <c r="I51" s="309"/>
      <c r="J51" s="309"/>
      <c r="K51" s="309"/>
      <c r="L51" s="309"/>
      <c r="M51" s="309"/>
      <c r="N51" s="309"/>
      <c r="O51" s="309"/>
      <c r="P51" s="309"/>
      <c r="Q51" s="309"/>
      <c r="R51" s="310"/>
    </row>
    <row r="52" spans="3:19">
      <c r="C52" s="311" t="s">
        <v>46</v>
      </c>
      <c r="D52" s="179">
        <v>0</v>
      </c>
      <c r="F52" s="312" t="s">
        <v>46</v>
      </c>
      <c r="G52" s="179">
        <v>0</v>
      </c>
      <c r="H52" s="312" t="s">
        <v>46</v>
      </c>
      <c r="I52" s="179">
        <v>0</v>
      </c>
      <c r="J52" s="312" t="s">
        <v>46</v>
      </c>
      <c r="K52" s="179">
        <v>0</v>
      </c>
      <c r="L52" s="312" t="s">
        <v>46</v>
      </c>
      <c r="M52" s="179">
        <v>0</v>
      </c>
      <c r="N52" s="312" t="s">
        <v>46</v>
      </c>
      <c r="O52" s="179">
        <v>0</v>
      </c>
      <c r="P52" s="312" t="s">
        <v>46</v>
      </c>
      <c r="Q52" s="179">
        <v>0</v>
      </c>
      <c r="R52" s="310"/>
    </row>
    <row r="53" spans="3:19" ht="2.1" customHeight="1">
      <c r="C53" s="171"/>
      <c r="D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3"/>
    </row>
    <row r="54" spans="3:19" ht="2.1" customHeight="1">
      <c r="C54" s="171"/>
      <c r="D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3"/>
    </row>
    <row r="55" spans="3:19" ht="2.1" customHeight="1">
      <c r="C55" s="171"/>
      <c r="D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3"/>
    </row>
    <row r="56" spans="3:19" s="462" customFormat="1" ht="50.1" customHeight="1">
      <c r="C56" s="180" t="s">
        <v>75</v>
      </c>
      <c r="D56" s="465">
        <v>900</v>
      </c>
      <c r="E56"/>
      <c r="F56" s="239" t="s">
        <v>76</v>
      </c>
      <c r="G56" s="465">
        <v>200</v>
      </c>
      <c r="H56" s="239" t="s">
        <v>77</v>
      </c>
      <c r="I56" s="465">
        <v>20</v>
      </c>
      <c r="J56" s="239" t="s">
        <v>77</v>
      </c>
      <c r="K56" s="465">
        <v>40</v>
      </c>
      <c r="L56" s="312" t="s">
        <v>78</v>
      </c>
      <c r="M56" s="465">
        <v>1500</v>
      </c>
      <c r="N56" s="471" t="s">
        <v>79</v>
      </c>
      <c r="O56" s="465">
        <v>1000</v>
      </c>
      <c r="P56" s="471" t="s">
        <v>80</v>
      </c>
      <c r="Q56" s="465">
        <v>3500</v>
      </c>
      <c r="R56" s="463"/>
      <c r="S56"/>
    </row>
    <row r="57" spans="3:19">
      <c r="C57" s="308"/>
      <c r="D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10"/>
    </row>
    <row r="58" spans="3:19">
      <c r="C58" s="308"/>
      <c r="D58" s="309"/>
      <c r="F58" s="309"/>
      <c r="G58" s="309"/>
      <c r="H58" s="172"/>
      <c r="I58" s="309"/>
      <c r="J58" s="309"/>
      <c r="K58" s="309"/>
      <c r="L58" s="309"/>
      <c r="M58" s="309"/>
      <c r="N58" s="309"/>
      <c r="O58" s="309"/>
      <c r="P58" s="309"/>
      <c r="Q58" s="309"/>
      <c r="R58" s="310"/>
    </row>
    <row r="59" spans="3:19">
      <c r="C59" s="308"/>
      <c r="D59" s="172"/>
      <c r="F59" s="309"/>
      <c r="G59" s="309"/>
      <c r="H59" s="309"/>
      <c r="I59" s="309"/>
      <c r="J59" s="309"/>
      <c r="K59" s="309"/>
      <c r="L59" s="172"/>
      <c r="M59" s="309"/>
      <c r="N59" s="309"/>
      <c r="O59" s="309"/>
      <c r="P59" s="309"/>
      <c r="Q59" s="309"/>
      <c r="R59" s="310"/>
    </row>
    <row r="60" spans="3:19">
      <c r="C60" s="308"/>
      <c r="D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10"/>
    </row>
    <row r="61" spans="3:19">
      <c r="C61" s="308"/>
      <c r="D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10"/>
    </row>
    <row r="62" spans="3:19">
      <c r="C62" s="311" t="s">
        <v>46</v>
      </c>
      <c r="D62" s="179">
        <v>0</v>
      </c>
      <c r="F62" s="312" t="s">
        <v>46</v>
      </c>
      <c r="G62" s="179">
        <v>0</v>
      </c>
      <c r="H62" s="312" t="s">
        <v>46</v>
      </c>
      <c r="I62" s="179"/>
      <c r="J62" s="312" t="s">
        <v>46</v>
      </c>
      <c r="K62" s="179"/>
      <c r="L62" s="312" t="s">
        <v>46</v>
      </c>
      <c r="M62" s="179">
        <v>0</v>
      </c>
      <c r="N62" s="312" t="s">
        <v>46</v>
      </c>
      <c r="O62" s="179">
        <v>0</v>
      </c>
      <c r="P62" s="312" t="s">
        <v>46</v>
      </c>
      <c r="Q62" s="179">
        <v>0</v>
      </c>
      <c r="R62" s="310"/>
    </row>
    <row r="63" spans="3:19" ht="2.1" customHeight="1">
      <c r="C63" s="171"/>
      <c r="D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3"/>
    </row>
    <row r="64" spans="3:19" ht="2.1" customHeight="1">
      <c r="C64" s="171"/>
      <c r="D64" s="172"/>
      <c r="F64" s="172"/>
      <c r="G64" s="172"/>
      <c r="H64" s="172"/>
      <c r="I64" s="172"/>
      <c r="J64" s="172"/>
      <c r="K64" s="472"/>
      <c r="L64" s="172"/>
      <c r="M64" s="172"/>
      <c r="N64" s="172"/>
      <c r="O64" s="172"/>
      <c r="P64" s="172"/>
      <c r="Q64" s="172"/>
      <c r="R64" s="173"/>
    </row>
    <row r="65" spans="3:19" ht="1.5" customHeight="1">
      <c r="C65" s="171"/>
      <c r="D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3"/>
    </row>
    <row r="66" spans="3:19" s="462" customFormat="1" ht="50.1" customHeight="1">
      <c r="C66" s="180" t="s">
        <v>81</v>
      </c>
      <c r="D66" s="465">
        <v>100</v>
      </c>
      <c r="E66"/>
      <c r="F66" s="239" t="s">
        <v>82</v>
      </c>
      <c r="G66" s="465">
        <v>1200</v>
      </c>
      <c r="H66" s="239" t="s">
        <v>83</v>
      </c>
      <c r="I66" s="465">
        <v>1500</v>
      </c>
      <c r="J66" s="239" t="s">
        <v>84</v>
      </c>
      <c r="K66" s="465">
        <v>2000</v>
      </c>
      <c r="L66" s="312" t="s">
        <v>85</v>
      </c>
      <c r="M66" s="465">
        <v>1500</v>
      </c>
      <c r="N66" s="465" t="s">
        <v>86</v>
      </c>
      <c r="O66" s="465">
        <v>250</v>
      </c>
      <c r="P66" s="312" t="s">
        <v>87</v>
      </c>
      <c r="Q66" s="465">
        <v>1000</v>
      </c>
      <c r="R66" s="463"/>
      <c r="S66"/>
    </row>
    <row r="67" spans="3:19">
      <c r="C67" s="308"/>
      <c r="D67" s="309"/>
      <c r="F67" s="309"/>
      <c r="G67" s="309"/>
      <c r="H67" s="309"/>
      <c r="I67" s="309"/>
      <c r="J67" s="309"/>
      <c r="K67" s="309"/>
      <c r="L67" s="309"/>
      <c r="M67" s="309"/>
      <c r="N67" s="309"/>
      <c r="O67" s="309"/>
      <c r="P67" s="172"/>
      <c r="Q67" s="309"/>
      <c r="R67" s="310"/>
    </row>
    <row r="68" spans="3:19">
      <c r="C68" s="171"/>
      <c r="D68" s="309"/>
      <c r="F68" s="309"/>
      <c r="G68" s="309"/>
      <c r="H68" s="172"/>
      <c r="I68" s="309"/>
      <c r="J68" s="309"/>
      <c r="K68" s="309"/>
      <c r="L68" s="172"/>
      <c r="M68" s="309"/>
      <c r="N68" s="309"/>
      <c r="O68" s="309"/>
      <c r="P68" s="172"/>
      <c r="Q68" s="309"/>
      <c r="R68" s="310"/>
    </row>
    <row r="69" spans="3:19">
      <c r="C69" s="308"/>
      <c r="D69" s="309"/>
      <c r="F69" s="309"/>
      <c r="G69" s="172"/>
      <c r="H69" s="309"/>
      <c r="I69" s="309"/>
      <c r="J69" s="172"/>
      <c r="K69" s="309"/>
      <c r="L69" s="172"/>
      <c r="M69" s="309"/>
      <c r="N69" s="309"/>
      <c r="O69" s="172"/>
      <c r="P69" s="309"/>
      <c r="Q69" s="309"/>
      <c r="R69" s="310"/>
    </row>
    <row r="70" spans="3:19">
      <c r="C70" s="308"/>
      <c r="D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309"/>
      <c r="Q70" s="309"/>
      <c r="R70" s="310"/>
    </row>
    <row r="71" spans="3:19">
      <c r="C71" s="308"/>
      <c r="D71" s="309"/>
      <c r="F71" s="309"/>
      <c r="G71" s="309"/>
      <c r="H71" s="309"/>
      <c r="I71" s="309"/>
      <c r="J71" s="309"/>
      <c r="K71" s="309"/>
      <c r="L71" s="309"/>
      <c r="M71" s="309"/>
      <c r="N71" s="309"/>
      <c r="O71" s="309"/>
      <c r="P71" s="309"/>
      <c r="Q71" s="309"/>
      <c r="R71" s="310"/>
    </row>
    <row r="72" spans="3:19">
      <c r="C72" s="311" t="s">
        <v>46</v>
      </c>
      <c r="D72" s="179">
        <v>0</v>
      </c>
      <c r="F72" s="312" t="s">
        <v>46</v>
      </c>
      <c r="G72" s="179">
        <v>0</v>
      </c>
      <c r="H72" s="312" t="s">
        <v>46</v>
      </c>
      <c r="I72" s="179">
        <v>0</v>
      </c>
      <c r="J72" s="312" t="s">
        <v>46</v>
      </c>
      <c r="K72" s="179">
        <v>0</v>
      </c>
      <c r="L72" s="312" t="s">
        <v>46</v>
      </c>
      <c r="M72" s="179">
        <v>0</v>
      </c>
      <c r="N72" s="312" t="s">
        <v>46</v>
      </c>
      <c r="O72" s="179">
        <v>0</v>
      </c>
      <c r="P72" s="312" t="s">
        <v>46</v>
      </c>
      <c r="Q72" s="179">
        <v>0</v>
      </c>
      <c r="R72" s="310"/>
    </row>
    <row r="73" spans="3:19" ht="2.1" customHeight="1">
      <c r="C73" s="171"/>
      <c r="D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3"/>
    </row>
    <row r="74" spans="3:19" ht="2.1" customHeight="1">
      <c r="C74" s="171"/>
      <c r="D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3"/>
    </row>
    <row r="75" spans="3:19" ht="2.1" customHeight="1">
      <c r="C75" s="171"/>
      <c r="D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3"/>
    </row>
    <row r="76" spans="3:19" s="462" customFormat="1" ht="50.1" customHeight="1">
      <c r="C76" s="180" t="s">
        <v>88</v>
      </c>
      <c r="D76" s="465">
        <v>1200</v>
      </c>
      <c r="E76"/>
      <c r="F76" s="239" t="s">
        <v>89</v>
      </c>
      <c r="G76" s="465">
        <v>1200</v>
      </c>
      <c r="H76" s="239" t="s">
        <v>90</v>
      </c>
      <c r="I76" s="465">
        <v>12100</v>
      </c>
      <c r="J76" s="239" t="s">
        <v>91</v>
      </c>
      <c r="K76" s="465">
        <v>150</v>
      </c>
      <c r="L76" s="312" t="s">
        <v>92</v>
      </c>
      <c r="M76" s="465">
        <v>640</v>
      </c>
      <c r="N76" s="465" t="s">
        <v>93</v>
      </c>
      <c r="O76" s="465">
        <v>12000</v>
      </c>
      <c r="P76" s="312" t="s">
        <v>94</v>
      </c>
      <c r="Q76" s="465">
        <v>4500</v>
      </c>
      <c r="R76" s="463"/>
      <c r="S76"/>
    </row>
    <row r="77" spans="3:19">
      <c r="C77" s="171"/>
      <c r="D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172"/>
      <c r="Q77" s="309"/>
      <c r="R77" s="310"/>
    </row>
    <row r="78" spans="3:19">
      <c r="C78" s="171"/>
      <c r="D78" s="309"/>
      <c r="F78" s="309"/>
      <c r="G78" s="309"/>
      <c r="H78" s="172"/>
      <c r="I78" s="309"/>
      <c r="J78" s="309"/>
      <c r="K78" s="309"/>
      <c r="L78" s="172"/>
      <c r="M78" s="309"/>
      <c r="N78" s="309"/>
      <c r="O78" s="309"/>
      <c r="P78" s="172"/>
      <c r="Q78" s="309"/>
      <c r="R78" s="310"/>
    </row>
    <row r="79" spans="3:19">
      <c r="C79" s="308"/>
      <c r="D79" s="309"/>
      <c r="F79" s="309"/>
      <c r="G79" s="172"/>
      <c r="H79" s="309"/>
      <c r="I79" s="309"/>
      <c r="J79" s="172"/>
      <c r="K79" s="309"/>
      <c r="L79" s="172"/>
      <c r="M79" s="309"/>
      <c r="N79" s="309"/>
      <c r="O79" s="172"/>
      <c r="P79" s="309"/>
      <c r="Q79" s="309"/>
      <c r="R79" s="310"/>
    </row>
    <row r="80" spans="3:19">
      <c r="C80" s="308"/>
      <c r="D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10"/>
    </row>
    <row r="81" spans="3:19">
      <c r="C81" s="308"/>
      <c r="D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10"/>
    </row>
    <row r="82" spans="3:19">
      <c r="C82" s="311" t="s">
        <v>46</v>
      </c>
      <c r="D82" s="179">
        <v>0</v>
      </c>
      <c r="F82" s="312" t="s">
        <v>46</v>
      </c>
      <c r="G82" s="179">
        <v>0</v>
      </c>
      <c r="H82" s="312" t="s">
        <v>46</v>
      </c>
      <c r="I82" s="179">
        <v>0</v>
      </c>
      <c r="J82" s="312" t="s">
        <v>46</v>
      </c>
      <c r="K82" s="179">
        <v>0</v>
      </c>
      <c r="L82" s="312" t="s">
        <v>46</v>
      </c>
      <c r="M82" s="179">
        <v>0</v>
      </c>
      <c r="N82" s="312" t="s">
        <v>46</v>
      </c>
      <c r="O82" s="179">
        <v>0</v>
      </c>
      <c r="P82" s="312" t="s">
        <v>46</v>
      </c>
      <c r="Q82" s="179">
        <v>0</v>
      </c>
      <c r="R82" s="310"/>
    </row>
    <row r="83" spans="3:19" ht="2.1" customHeight="1">
      <c r="C83" s="171"/>
      <c r="D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3"/>
    </row>
    <row r="84" spans="3:19" ht="2.1" customHeight="1">
      <c r="C84" s="171"/>
      <c r="D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3"/>
    </row>
    <row r="85" spans="3:19" ht="1.5" customHeight="1">
      <c r="C85" s="171"/>
      <c r="D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3"/>
    </row>
    <row r="86" spans="3:19" s="462" customFormat="1" ht="50.1" customHeight="1">
      <c r="C86" s="180" t="s">
        <v>95</v>
      </c>
      <c r="D86" s="465">
        <v>50</v>
      </c>
      <c r="E86"/>
      <c r="F86" s="239" t="s">
        <v>96</v>
      </c>
      <c r="G86" s="465">
        <v>1250</v>
      </c>
      <c r="H86" s="238" t="s">
        <v>97</v>
      </c>
      <c r="I86" s="465">
        <v>700</v>
      </c>
      <c r="J86" s="238" t="s">
        <v>98</v>
      </c>
      <c r="K86" s="465">
        <v>5000</v>
      </c>
      <c r="L86" s="471" t="s">
        <v>99</v>
      </c>
      <c r="M86" s="465">
        <v>1100</v>
      </c>
      <c r="N86" s="465" t="s">
        <v>100</v>
      </c>
      <c r="O86" s="465">
        <v>200</v>
      </c>
      <c r="P86" s="312" t="s">
        <v>101</v>
      </c>
      <c r="Q86" s="465">
        <v>90</v>
      </c>
      <c r="R86" s="463"/>
      <c r="S86"/>
    </row>
    <row r="87" spans="3:19">
      <c r="C87" s="308"/>
      <c r="D87" s="309"/>
      <c r="F87" s="309"/>
      <c r="G87" s="309"/>
      <c r="H87" s="309"/>
      <c r="I87" s="309"/>
      <c r="J87" s="309"/>
      <c r="K87" s="309"/>
      <c r="L87" s="309"/>
      <c r="M87" s="309"/>
      <c r="N87" s="309"/>
      <c r="O87" s="309"/>
      <c r="P87" s="172"/>
      <c r="Q87" s="309"/>
      <c r="R87" s="310"/>
    </row>
    <row r="88" spans="3:19">
      <c r="C88" s="171"/>
      <c r="D88" s="309"/>
      <c r="F88" s="309"/>
      <c r="G88" s="309"/>
      <c r="H88" s="172"/>
      <c r="I88" s="309"/>
      <c r="J88" s="309"/>
      <c r="K88" s="309"/>
      <c r="L88" s="172"/>
      <c r="M88" s="309"/>
      <c r="N88" s="309"/>
      <c r="O88" s="309"/>
      <c r="P88" s="172"/>
      <c r="Q88" s="309"/>
      <c r="R88" s="310"/>
    </row>
    <row r="89" spans="3:19">
      <c r="C89" s="308"/>
      <c r="D89" s="172"/>
      <c r="F89" s="309"/>
      <c r="G89" s="172"/>
      <c r="H89" s="172"/>
      <c r="I89" s="309"/>
      <c r="J89" s="172"/>
      <c r="K89" s="309"/>
      <c r="L89" s="172"/>
      <c r="M89" s="309"/>
      <c r="N89" s="309"/>
      <c r="O89" s="172"/>
      <c r="P89" s="309"/>
      <c r="Q89" s="309"/>
      <c r="R89" s="310"/>
    </row>
    <row r="90" spans="3:19">
      <c r="C90" s="308"/>
      <c r="D90" s="309"/>
      <c r="F90" s="309"/>
      <c r="G90" s="309"/>
      <c r="H90" s="309"/>
      <c r="I90" s="309"/>
      <c r="J90" s="172"/>
      <c r="K90" s="309"/>
      <c r="L90" s="309"/>
      <c r="M90" s="309"/>
      <c r="N90" s="309"/>
      <c r="O90" s="309"/>
      <c r="P90" s="309"/>
      <c r="Q90" s="309"/>
      <c r="R90" s="310"/>
    </row>
    <row r="91" spans="3:19">
      <c r="C91" s="308"/>
      <c r="D91" s="309"/>
      <c r="F91" s="309"/>
      <c r="G91" s="309"/>
      <c r="H91" s="309"/>
      <c r="I91" s="309"/>
      <c r="J91" s="309"/>
      <c r="K91" s="309"/>
      <c r="L91" s="309"/>
      <c r="M91" s="309"/>
      <c r="N91" s="309"/>
      <c r="O91" s="309"/>
      <c r="P91" s="309"/>
      <c r="Q91" s="309"/>
      <c r="R91" s="310"/>
    </row>
    <row r="92" spans="3:19">
      <c r="C92" s="311" t="s">
        <v>46</v>
      </c>
      <c r="D92" s="179">
        <v>0</v>
      </c>
      <c r="F92" s="312" t="s">
        <v>46</v>
      </c>
      <c r="G92" s="179">
        <v>0</v>
      </c>
      <c r="H92" s="312" t="s">
        <v>46</v>
      </c>
      <c r="I92" s="179">
        <v>0</v>
      </c>
      <c r="J92" s="312" t="s">
        <v>46</v>
      </c>
      <c r="K92" s="179">
        <v>0</v>
      </c>
      <c r="L92" s="312" t="s">
        <v>46</v>
      </c>
      <c r="M92" s="179">
        <v>0</v>
      </c>
      <c r="N92" s="312" t="s">
        <v>46</v>
      </c>
      <c r="O92" s="179">
        <v>0</v>
      </c>
      <c r="P92" s="312" t="s">
        <v>46</v>
      </c>
      <c r="Q92" s="179">
        <v>0</v>
      </c>
      <c r="R92" s="310"/>
    </row>
    <row r="93" spans="3:19" ht="2.1" customHeight="1">
      <c r="C93" s="171"/>
      <c r="D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3"/>
    </row>
    <row r="94" spans="3:19" ht="2.1" customHeight="1">
      <c r="C94" s="171"/>
      <c r="D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3"/>
    </row>
    <row r="95" spans="3:19" ht="2.1" customHeight="1">
      <c r="C95" s="171"/>
      <c r="D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3"/>
    </row>
    <row r="96" spans="3:19" s="462" customFormat="1" ht="50.1" customHeight="1">
      <c r="C96" s="180" t="s">
        <v>102</v>
      </c>
      <c r="D96" s="465">
        <v>2000</v>
      </c>
      <c r="E96"/>
      <c r="F96" s="239" t="s">
        <v>103</v>
      </c>
      <c r="G96" s="465">
        <v>300</v>
      </c>
      <c r="H96" s="238" t="s">
        <v>104</v>
      </c>
      <c r="I96" s="465">
        <v>250</v>
      </c>
      <c r="J96" s="238" t="s">
        <v>105</v>
      </c>
      <c r="K96" s="465">
        <v>200</v>
      </c>
      <c r="L96" s="471" t="s">
        <v>106</v>
      </c>
      <c r="M96" s="465">
        <v>70</v>
      </c>
      <c r="N96" s="465" t="s">
        <v>107</v>
      </c>
      <c r="O96" s="465">
        <v>10</v>
      </c>
      <c r="P96" s="465"/>
      <c r="Q96" s="465"/>
      <c r="R96" s="463"/>
      <c r="S96"/>
    </row>
    <row r="97" spans="3:18">
      <c r="C97" s="308"/>
      <c r="D97" s="309"/>
      <c r="F97" s="309"/>
      <c r="G97" s="309"/>
      <c r="H97" s="309"/>
      <c r="I97" s="309"/>
      <c r="J97" s="172"/>
      <c r="K97" s="309"/>
      <c r="L97" s="309"/>
      <c r="M97" s="309"/>
      <c r="N97" s="309"/>
      <c r="O97" s="309"/>
      <c r="P97" s="172"/>
      <c r="Q97" s="309"/>
      <c r="R97" s="310"/>
    </row>
    <row r="98" spans="3:18">
      <c r="C98" s="171"/>
      <c r="D98" s="309"/>
      <c r="F98" s="172"/>
      <c r="G98" s="309"/>
      <c r="H98" s="172"/>
      <c r="I98" s="309"/>
      <c r="J98" s="172"/>
      <c r="K98" s="309"/>
      <c r="L98" s="172"/>
      <c r="M98" s="309"/>
      <c r="N98" s="309"/>
      <c r="O98" s="309"/>
      <c r="Q98" s="309"/>
      <c r="R98" s="310"/>
    </row>
    <row r="99" spans="3:18">
      <c r="C99" s="308"/>
      <c r="D99" s="309"/>
      <c r="F99" s="172"/>
      <c r="G99" s="172"/>
      <c r="H99" s="309"/>
      <c r="I99" s="309"/>
      <c r="J99" s="172"/>
      <c r="K99" s="309"/>
      <c r="L99" s="172"/>
      <c r="M99" s="309"/>
      <c r="N99" s="172"/>
      <c r="O99" s="172"/>
      <c r="P99" s="309"/>
      <c r="Q99" s="309"/>
      <c r="R99" s="310"/>
    </row>
    <row r="100" spans="3:18">
      <c r="C100" s="308"/>
      <c r="D100" s="309"/>
      <c r="F100" s="309"/>
      <c r="G100" s="309"/>
      <c r="H100" s="309"/>
      <c r="I100" s="309"/>
      <c r="J100" s="309"/>
      <c r="K100" s="309"/>
      <c r="L100" s="309"/>
      <c r="M100" s="309"/>
      <c r="N100" s="309"/>
      <c r="O100" s="309"/>
      <c r="P100" s="309"/>
      <c r="Q100" s="309"/>
      <c r="R100" s="310"/>
    </row>
    <row r="101" spans="3:18">
      <c r="C101" s="308"/>
      <c r="D101" s="309"/>
      <c r="F101" s="309"/>
      <c r="G101" s="309"/>
      <c r="H101" s="309"/>
      <c r="I101" s="309"/>
      <c r="J101" s="309"/>
      <c r="K101" s="309"/>
      <c r="L101" s="309"/>
      <c r="M101" s="309"/>
      <c r="N101" s="309"/>
      <c r="O101" s="309"/>
      <c r="P101" s="309"/>
      <c r="Q101" s="309"/>
      <c r="R101" s="310"/>
    </row>
    <row r="102" spans="3:18">
      <c r="C102" s="311" t="s">
        <v>46</v>
      </c>
      <c r="D102" s="179">
        <v>0</v>
      </c>
      <c r="F102" s="312" t="s">
        <v>46</v>
      </c>
      <c r="G102" s="179">
        <v>0</v>
      </c>
      <c r="H102" s="312" t="s">
        <v>46</v>
      </c>
      <c r="I102" s="179">
        <v>0</v>
      </c>
      <c r="J102" s="312" t="s">
        <v>46</v>
      </c>
      <c r="K102" s="179">
        <v>0</v>
      </c>
      <c r="L102" s="312" t="s">
        <v>46</v>
      </c>
      <c r="M102" s="179">
        <v>0</v>
      </c>
      <c r="N102" s="312" t="s">
        <v>46</v>
      </c>
      <c r="O102" s="179">
        <v>0</v>
      </c>
      <c r="P102" s="312"/>
      <c r="Q102" s="473"/>
      <c r="R102" s="310"/>
    </row>
    <row r="103" spans="3:18">
      <c r="C103" s="174"/>
      <c r="D103" s="175"/>
      <c r="E103" s="243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6"/>
    </row>
    <row r="104" spans="3:18" ht="7.5" customHeight="1">
      <c r="C104" s="144"/>
      <c r="D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3:18" ht="20.100000000000001" customHeight="1">
      <c r="C105" s="285" t="s">
        <v>839</v>
      </c>
      <c r="D105" s="285"/>
      <c r="F105" s="285"/>
      <c r="G105" s="285"/>
      <c r="H105" s="285"/>
      <c r="I105" s="285"/>
      <c r="J105" s="285"/>
      <c r="K105" s="285"/>
      <c r="L105" s="285" t="s">
        <v>2399</v>
      </c>
      <c r="M105" s="285"/>
      <c r="N105" s="285"/>
      <c r="O105" s="285"/>
      <c r="P105" s="285"/>
      <c r="Q105" s="285"/>
      <c r="R105" s="285"/>
    </row>
    <row r="106" spans="3:18" ht="20.100000000000001" customHeight="1">
      <c r="C106" s="286" t="s">
        <v>108</v>
      </c>
      <c r="D106" s="1091" t="s">
        <v>656</v>
      </c>
      <c r="E106" s="1091"/>
      <c r="F106" s="287" t="s">
        <v>109</v>
      </c>
      <c r="G106" s="286" t="s">
        <v>110</v>
      </c>
      <c r="H106" s="287" t="s">
        <v>111</v>
      </c>
      <c r="I106" s="288"/>
      <c r="J106" s="285"/>
      <c r="K106" s="285"/>
      <c r="L106" s="1097" t="s">
        <v>112</v>
      </c>
      <c r="M106" s="1098"/>
      <c r="N106" s="1098"/>
      <c r="O106" s="1098"/>
      <c r="P106" s="1099"/>
      <c r="Q106" s="285"/>
      <c r="R106" s="285"/>
    </row>
    <row r="107" spans="3:18" ht="20.100000000000001" customHeight="1">
      <c r="C107" s="146"/>
      <c r="D107" s="1086"/>
      <c r="E107" s="1086"/>
      <c r="F107" s="183"/>
      <c r="G107" s="146"/>
      <c r="H107" s="230" t="str">
        <f>IF($H$113=0,"",IF(AND(F107&lt;&gt;0,G107&lt;&gt;0),F107*G107,0))</f>
        <v/>
      </c>
      <c r="I107" s="285"/>
      <c r="J107" s="285"/>
      <c r="K107" s="285"/>
      <c r="L107" s="287" t="s">
        <v>113</v>
      </c>
      <c r="M107" s="1091" t="s">
        <v>657</v>
      </c>
      <c r="N107" s="1091"/>
      <c r="O107" s="287" t="s">
        <v>110</v>
      </c>
      <c r="P107" s="287" t="s">
        <v>114</v>
      </c>
      <c r="Q107" s="285"/>
      <c r="R107" s="285"/>
    </row>
    <row r="108" spans="3:18" ht="20.100000000000001" customHeight="1">
      <c r="C108" s="146"/>
      <c r="D108" s="1086"/>
      <c r="E108" s="1086"/>
      <c r="F108" s="183"/>
      <c r="G108" s="146"/>
      <c r="H108" s="230" t="str">
        <f t="shared" ref="H108:H111" si="0">IF($H$113=0,"",IF(AND(F108&lt;&gt;0,G108&lt;&gt;0),F108*G108,0))</f>
        <v/>
      </c>
      <c r="I108" s="285"/>
      <c r="J108" s="285"/>
      <c r="K108" s="285"/>
      <c r="L108" s="476"/>
      <c r="M108" s="1086"/>
      <c r="N108" s="1086"/>
      <c r="O108" s="184"/>
      <c r="P108" s="475" t="str">
        <f>IF(O108=0,"",
IF(L108=8500,1300*O108,
IF(L108=10000,1400*O108,
IF(L108=12000,1600*O108,
IF(L108=14000,1900*O108,
IF(L108=18000,2600*O108,
IF(L108=21000,2800*O108,
IF(L108=30000,3600*O108,))))))))</f>
        <v/>
      </c>
      <c r="Q108" s="285"/>
      <c r="R108" s="285"/>
    </row>
    <row r="109" spans="3:18" ht="20.100000000000001" customHeight="1">
      <c r="C109" s="146"/>
      <c r="D109" s="1086"/>
      <c r="E109" s="1086"/>
      <c r="F109" s="183"/>
      <c r="G109" s="146"/>
      <c r="H109" s="230" t="str">
        <f t="shared" si="0"/>
        <v/>
      </c>
      <c r="I109" s="285"/>
      <c r="J109" s="285"/>
      <c r="K109" s="285"/>
      <c r="L109" s="476"/>
      <c r="M109" s="1086"/>
      <c r="N109" s="1086"/>
      <c r="O109" s="184"/>
      <c r="P109" s="475" t="str">
        <f t="shared" ref="P109:P112" si="1">IF(O109=0,"",
IF(L109=8500,1300*O109,
IF(L109=10000,1400*O109,
IF(L109=12000,1600*O109,
IF(L109=14000,1900*O109,
IF(L109=18000,2600*O109,
IF(L109=21000,2800*O109,
IF(L109=30000,3600*O109,))))))))</f>
        <v/>
      </c>
      <c r="Q109" s="285"/>
      <c r="R109" s="285"/>
    </row>
    <row r="110" spans="3:18" ht="20.100000000000001" customHeight="1">
      <c r="C110" s="146"/>
      <c r="D110" s="1086"/>
      <c r="E110" s="1086"/>
      <c r="F110" s="183"/>
      <c r="G110" s="146"/>
      <c r="H110" s="230" t="str">
        <f t="shared" si="0"/>
        <v/>
      </c>
      <c r="I110" s="285"/>
      <c r="J110" s="285"/>
      <c r="K110" s="285"/>
      <c r="L110" s="476"/>
      <c r="M110" s="1086"/>
      <c r="N110" s="1086"/>
      <c r="O110" s="184"/>
      <c r="P110" s="475" t="str">
        <f t="shared" si="1"/>
        <v/>
      </c>
      <c r="Q110" s="285"/>
      <c r="R110" s="285"/>
    </row>
    <row r="111" spans="3:18" ht="20.100000000000001" customHeight="1">
      <c r="C111" s="146"/>
      <c r="D111" s="1086"/>
      <c r="E111" s="1086"/>
      <c r="F111" s="183"/>
      <c r="G111" s="146"/>
      <c r="H111" s="230" t="str">
        <f t="shared" si="0"/>
        <v/>
      </c>
      <c r="I111" s="285"/>
      <c r="J111" s="285"/>
      <c r="K111" s="285"/>
      <c r="L111" s="476"/>
      <c r="M111" s="1086"/>
      <c r="N111" s="1086"/>
      <c r="O111" s="184"/>
      <c r="P111" s="475" t="str">
        <f t="shared" si="1"/>
        <v/>
      </c>
      <c r="Q111" s="285"/>
      <c r="R111" s="285"/>
    </row>
    <row r="112" spans="3:18" ht="20.100000000000001" customHeight="1">
      <c r="C112" s="474"/>
      <c r="D112" s="1086"/>
      <c r="E112" s="1086"/>
      <c r="F112" s="183"/>
      <c r="G112" s="146"/>
      <c r="H112" s="230" t="str">
        <f>IF($H$113=0,"",IF(AND(F112&lt;&gt;0,G112&lt;&gt;0),F112*G112,0))</f>
        <v/>
      </c>
      <c r="I112" s="285"/>
      <c r="J112" s="285"/>
      <c r="K112" s="285"/>
      <c r="L112" s="476"/>
      <c r="M112" s="1086"/>
      <c r="N112" s="1086"/>
      <c r="O112" s="184"/>
      <c r="P112" s="475" t="str">
        <f t="shared" si="1"/>
        <v/>
      </c>
      <c r="Q112" s="285"/>
      <c r="R112" s="285"/>
    </row>
    <row r="113" spans="3:18" ht="20.100000000000001" customHeight="1">
      <c r="C113" s="1108" t="s">
        <v>115</v>
      </c>
      <c r="D113" s="1109"/>
      <c r="E113" s="1109"/>
      <c r="F113" s="1110"/>
      <c r="G113" s="280">
        <f>SUM(G107:G112)</f>
        <v>0</v>
      </c>
      <c r="H113" s="248">
        <f>'SIMULADOR DE CARGA'!Y81</f>
        <v>0</v>
      </c>
      <c r="I113" s="285"/>
      <c r="J113" s="285"/>
      <c r="K113" s="285"/>
      <c r="L113" s="1096" t="s">
        <v>116</v>
      </c>
      <c r="M113" s="1096"/>
      <c r="N113" s="1096"/>
      <c r="O113" s="280">
        <f>SUM(O108:O112)</f>
        <v>0</v>
      </c>
      <c r="P113" s="477">
        <f>SUM(P108:P112)</f>
        <v>0</v>
      </c>
      <c r="Q113" s="285"/>
      <c r="R113" s="285"/>
    </row>
    <row r="114" spans="3:18" ht="15.75">
      <c r="C114" s="285"/>
      <c r="D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</row>
    <row r="115" spans="3:18" ht="20.100000000000001" customHeight="1">
      <c r="C115" s="1020" t="s">
        <v>804</v>
      </c>
      <c r="D115" s="1095"/>
      <c r="E115" s="1095"/>
      <c r="F115" s="1095"/>
      <c r="G115" s="1095"/>
      <c r="H115" s="1095"/>
      <c r="I115" s="1095"/>
      <c r="J115" s="1095"/>
      <c r="K115" s="1095"/>
      <c r="L115" s="450" t="str">
        <f>"Sim"</f>
        <v>Sim</v>
      </c>
      <c r="M115" s="185"/>
      <c r="N115" s="145"/>
      <c r="O115" s="145"/>
      <c r="P115" s="185"/>
      <c r="Q115" s="185"/>
      <c r="R115" s="186"/>
    </row>
    <row r="116" spans="3:18" ht="20.100000000000001" customHeight="1">
      <c r="C116" s="953" t="s">
        <v>108</v>
      </c>
      <c r="D116" s="954"/>
      <c r="E116" s="954"/>
      <c r="F116" s="955"/>
      <c r="G116" s="953" t="s">
        <v>814</v>
      </c>
      <c r="H116" s="954"/>
      <c r="I116" s="954"/>
      <c r="J116" s="954"/>
      <c r="K116" s="955"/>
      <c r="L116" s="784" t="s">
        <v>119</v>
      </c>
      <c r="M116" s="950"/>
      <c r="N116" s="950"/>
      <c r="O116" s="785"/>
      <c r="P116" s="973" t="s">
        <v>815</v>
      </c>
      <c r="Q116" s="782" t="s">
        <v>121</v>
      </c>
      <c r="R116" s="783"/>
    </row>
    <row r="117" spans="3:18" ht="20.100000000000001" customHeight="1">
      <c r="C117" s="956"/>
      <c r="D117" s="957"/>
      <c r="E117" s="957"/>
      <c r="F117" s="958"/>
      <c r="G117" s="956"/>
      <c r="H117" s="957"/>
      <c r="I117" s="957"/>
      <c r="J117" s="957"/>
      <c r="K117" s="958"/>
      <c r="L117" s="951" t="s">
        <v>122</v>
      </c>
      <c r="M117" s="952"/>
      <c r="N117" s="951" t="s">
        <v>123</v>
      </c>
      <c r="O117" s="952"/>
      <c r="P117" s="974"/>
      <c r="Q117" s="784"/>
      <c r="R117" s="785"/>
    </row>
    <row r="118" spans="3:18" ht="20.100000000000001" customHeight="1">
      <c r="C118" s="775"/>
      <c r="D118" s="776"/>
      <c r="E118" s="776"/>
      <c r="F118" s="777"/>
      <c r="G118" s="765" t="s">
        <v>388</v>
      </c>
      <c r="H118" s="778"/>
      <c r="I118" s="778"/>
      <c r="J118" s="778"/>
      <c r="K118" s="766"/>
      <c r="L118" s="765" t="s">
        <v>181</v>
      </c>
      <c r="M118" s="766"/>
      <c r="N118" s="385" t="s">
        <v>188</v>
      </c>
      <c r="O118" s="382">
        <f>IF(L118="KW",N118*1000,
IF(AND(L118="CV",G118&lt;&gt;"Trifásico"),VLOOKUP(N118,'Dados Norma'!$I$4:$N$16,2,0)*1000,
IF(AND(L118="CV",G118="Trifásico"),VLOOKUP(N118,'Dados Norma'!$Q$4:$V$25,2,0)*1000)))</f>
        <v>820</v>
      </c>
      <c r="P118" s="386">
        <v>30</v>
      </c>
      <c r="Q118" s="383">
        <f xml:space="preserve">
IF(AND(G118&lt;&gt;0,N118&lt;&gt;0,L118&lt;&gt;0,P118&lt;&gt;0),
IF(AND(SUM($P$118:$P$126)=1,G118&lt;&gt;"Trifásico",L118="CV"),VLOOKUP(N118,'Dados Norma'!$I$4:$N$16,3,0)*P118*1000,
IF(AND(SUM($P$118:$P$126)=1,G118&lt;&gt;"Trifásico",L118="KW"),VLOOKUP(N118,'Dados Norma'!$J$4:$N$16,2,0)*P118*1000,
IF(AND(SUM($P$118:$P$126)=2,G118&lt;&gt;"Trifásico",L118="CV"),VLOOKUP(N118,'Dados Norma'!$I$4:$N$16,4,0)*P118*1000,
IF(AND(SUM($P$118:$P$126)=2,G118&lt;&gt;"Trifásico",L118="KW"),VLOOKUP(N118,'Dados Norma'!$J$4:$N$16,3,0)*P118*1000,
IF(AND(SUM($P$118:$P$126)=3,G118&lt;&gt;"Trifásico",L118="CV"),VLOOKUP(N118,'Dados Norma'!$I$4:$N$16,5,0)*P118*1000,
IF(AND(SUM($P$118:$P$126)=3,G118&lt;&gt;"Trifásico",L118="KW"),VLOOKUP(N118,'Dados Norma'!$J$4:$N$16,4,0)*P118*1000,
IF(AND(SUM($P$118:$P$126)=4,G118&lt;&gt;"Trifásico",L118="CV"),VLOOKUP(N118,'Dados Norma'!$I$4:$N$16,5,0)*P118*1000,
IF(AND(SUM($P$118:$P$126)=4,G118&lt;&gt;"Trifásico",L118="KW"),VLOOKUP(N118,'Dados Norma'!$J$4:$N$16,4,0)*P118*1000,
IF(AND(SUM($P$118:$P$126)=5,G118&lt;&gt;"Trifásico",L118="CV"),VLOOKUP(N118,'Dados Norma'!$I$4:$N$16,5,0)*P118*1000,
IF(AND(SUM($P$118:$P$126)=5,G118&lt;&gt;"Trifásico",L118="KW"),VLOOKUP(N118,'Dados Norma'!$J$4:$N$16,4,0)*P118*1000,
IF(AND(SUM($P$118:$P$126)&gt;5,G118&lt;&gt;"Trifásico",L118="CV"),VLOOKUP(N118,'Dados Norma'!$I$4:$N$16,6,0)*P118*1000,
IF(AND(SUM($P$118:$P$126)&gt;5,G118&lt;&gt;"Trifásico",L118="KW"),VLOOKUP(N118,'Dados Norma'!$J$4:$N$16,5,0)*P118*1000,
IF(AND(SUM($P$118:$P$126)=1,G118="Trifásico",L118="CV"),VLOOKUP(N118,'Dados Norma'!$Q$4:$V$25,3,0)*P118*1000,
IF(AND(SUM($P$118:$P$126)=1,G118="Trifásico",L118="KW"),VLOOKUP(N118,'Dados Norma'!$R$4:$V$25,2,0)*P118*1000,
IF(AND(SUM($P$118:$P$126)=2,G118="Trifásico",L118="CV"),VLOOKUP(N118,'Dados Norma'!$Q$4:$V$25,4,0)*P118*1000,
IF(AND(SUM($P$118:$P$126)=2,G118="Trifásico",L118="KW"),VLOOKUP(N118,'Dados Norma'!$R$4:$V$25,3,0)*P118*1000,
IF(AND(SUM($P$118:$P$126)=3,G118="Trifásico",L118="CV"),VLOOKUP(N118,'Dados Norma'!$Q$4:$V$25,5,0)*P118*1000,
IF(AND(SUM($P$118:$P$126)=3,G118="Trifásico",L118="KW"),VLOOKUP(N118,'Dados Norma'!$R$4:$V$25,4,0)*P118*1000,
IF(AND(SUM($P$118:$P$126)=4,G118="Trifásico",L118="CV"),VLOOKUP(N118,'Dados Norma'!$Q$4:$V$25,5,0)*P118*1000,
IF(AND(SUM($P$118:$P$126)=4,G118="Trifásico",L118="KW"),VLOOKUP(N118,'Dados Norma'!$R$4:$V$25,4,0)*P118*1000,
IF(AND(SUM($P$118:$P$126)=5,G118="Trifásico",L118="CV"),VLOOKUP(N118,'Dados Norma'!$Q$4:$V$25,5,0)*P118*1000,
IF(AND(SUM($P$118:$P$126)=5,G118="Trifásico",L118="KW"),VLOOKUP(N118,'Dados Norma'!$R$4:$V$25,4,0)*P118*1000,
IF(AND(SUM($P$118:$P$126)&gt;5,G118="Trifásico",L118="CV"),VLOOKUP(N118,'Dados Norma'!$Q$4:$V$25,6,0)*P118*1000,
IF(AND(SUM($P$118:$P$126)&gt;5,G118="Trifásico",L118="KW"),VLOOKUP(N118,'Dados Norma'!$R$4:$V$25,5,0)*P118*1000,
)))))))))))))))))))))))),0)</f>
        <v>19500</v>
      </c>
      <c r="R118" s="387">
        <f xml:space="preserve">
IF(AND(G118&lt;&gt;0,N118&lt;&gt;0,L118&lt;&gt;0,P118&lt;&gt;0),O118*P118,0)</f>
        <v>24600</v>
      </c>
    </row>
    <row r="119" spans="3:18" ht="20.100000000000001" customHeight="1">
      <c r="C119" s="775"/>
      <c r="D119" s="776"/>
      <c r="E119" s="776"/>
      <c r="F119" s="777"/>
      <c r="G119" s="765"/>
      <c r="H119" s="778"/>
      <c r="I119" s="778"/>
      <c r="J119" s="778"/>
      <c r="K119" s="766"/>
      <c r="L119" s="765"/>
      <c r="M119" s="766"/>
      <c r="N119" s="385"/>
      <c r="O119" s="382" t="b">
        <f>IF(L119="KW",N119*1000,
IF(AND(L119="CV",G119&lt;&gt;"Trifásico"),VLOOKUP(N119,'Dados Norma'!$I$4:$N$16,2,0)*1000,
IF(AND(L119="CV",G119="Trifásico"),VLOOKUP(N119,'Dados Norma'!$Q$4:$V$25,2,0)*1000)))</f>
        <v>0</v>
      </c>
      <c r="P119" s="386"/>
      <c r="Q119" s="383">
        <f xml:space="preserve">
IF(AND(G119&lt;&gt;0,N119&lt;&gt;0,L119&lt;&gt;0,P119&lt;&gt;0),
IF(AND(SUM($P$118:$P$126)=1,G119&lt;&gt;"Trifásico",L119="CV"),VLOOKUP(N119,'Dados Norma'!$I$4:$N$16,3,0)*P119*1000,
IF(AND(SUM($P$118:$P$126)=1,G119&lt;&gt;"Trifásico",L119="KW"),VLOOKUP(N119,'Dados Norma'!$J$4:$N$16,2,0)*P119*1000,
IF(AND(SUM($P$118:$P$126)=2,G119&lt;&gt;"Trifásico",L119="CV"),VLOOKUP(N119,'Dados Norma'!$I$4:$N$16,4,0)*P119*1000,
IF(AND(SUM($P$118:$P$126)=2,G119&lt;&gt;"Trifásico",L119="KW"),VLOOKUP(N119,'Dados Norma'!$J$4:$N$16,3,0)*P119*1000,
IF(AND(SUM($P$118:$P$126)=3,G119&lt;&gt;"Trifásico",L119="CV"),VLOOKUP(N119,'Dados Norma'!$I$4:$N$16,5,0)*P119*1000,
IF(AND(SUM($P$118:$P$126)=3,G119&lt;&gt;"Trifásico",L119="KW"),VLOOKUP(N119,'Dados Norma'!$J$4:$N$16,4,0)*P119*1000,
IF(AND(SUM($P$118:$P$126)=4,G119&lt;&gt;"Trifásico",L119="CV"),VLOOKUP(N119,'Dados Norma'!$I$4:$N$16,5,0)*P119*1000,
IF(AND(SUM($P$118:$P$126)=4,G119&lt;&gt;"Trifásico",L119="KW"),VLOOKUP(N119,'Dados Norma'!$J$4:$N$16,4,0)*P119*1000,
IF(AND(SUM($P$118:$P$126)=5,G119&lt;&gt;"Trifásico",L119="CV"),VLOOKUP(N119,'Dados Norma'!$I$4:$N$16,5,0)*P119*1000,
IF(AND(SUM($P$118:$P$126)=5,G119&lt;&gt;"Trifásico",L119="KW"),VLOOKUP(N119,'Dados Norma'!$J$4:$N$16,4,0)*P119*1000,
IF(AND(SUM($P$118:$P$126)&gt;5,G119&lt;&gt;"Trifásico",L119="CV"),VLOOKUP(N119,'Dados Norma'!$I$4:$N$16,6,0)*P119*1000,
IF(AND(SUM($P$118:$P$126)&gt;5,G119&lt;&gt;"Trifásico",L119="KW"),VLOOKUP(N119,'Dados Norma'!$J$4:$N$16,5,0)*P119*1000,
IF(AND(SUM($P$118:$P$126)=1,G119="Trifásico",L119="CV"),VLOOKUP(N119,'Dados Norma'!$Q$4:$V$25,3,0)*P119*1000,
IF(AND(SUM($P$118:$P$126)=1,G119="Trifásico",L119="KW"),VLOOKUP(N119,'Dados Norma'!$R$4:$V$25,2,0)*P119*1000,
IF(AND(SUM($P$118:$P$126)=2,G119="Trifásico",L119="CV"),VLOOKUP(N119,'Dados Norma'!$Q$4:$V$25,4,0)*P119*1000,
IF(AND(SUM($P$118:$P$126)=2,G119="Trifásico",L119="KW"),VLOOKUP(N119,'Dados Norma'!$R$4:$V$25,3,0)*P119*1000,
IF(AND(SUM($P$118:$P$126)=3,G119="Trifásico",L119="CV"),VLOOKUP(N119,'Dados Norma'!$Q$4:$V$25,5,0)*P119*1000,
IF(AND(SUM($P$118:$P$126)=3,G119="Trifásico",L119="KW"),VLOOKUP(N119,'Dados Norma'!$R$4:$V$25,4,0)*P119*1000,
IF(AND(SUM($P$118:$P$126)=4,G119="Trifásico",L119="CV"),VLOOKUP(N119,'Dados Norma'!$Q$4:$V$25,5,0)*P119*1000,
IF(AND(SUM($P$118:$P$126)=4,G119="Trifásico",L119="KW"),VLOOKUP(N119,'Dados Norma'!$R$4:$V$25,4,0)*P119*1000,
IF(AND(SUM($P$118:$P$126)=5,G119="Trifásico",L119="CV"),VLOOKUP(N119,'Dados Norma'!$Q$4:$V$25,5,0)*P119*1000,
IF(AND(SUM($P$118:$P$126)=5,G119="Trifásico",L119="KW"),VLOOKUP(N119,'Dados Norma'!$R$4:$V$25,4,0)*P119*1000,
IF(AND(SUM($P$118:$P$126)&gt;5,G119="Trifásico",L119="CV"),VLOOKUP(N119,'Dados Norma'!$Q$4:$V$25,6,0)*P119*1000,
IF(AND(SUM($P$118:$P$126)&gt;5,G119="Trifásico",L119="KW"),VLOOKUP(N119,'Dados Norma'!$R$4:$V$25,5,0)*P119*1000,
)))))))))))))))))))))))),0)</f>
        <v>0</v>
      </c>
      <c r="R119" s="387">
        <f t="shared" ref="R119:R126" si="2" xml:space="preserve">
IF(AND(G119&lt;&gt;0,N119&lt;&gt;0,L119&lt;&gt;0,P119&lt;&gt;0),O119*P119,0)</f>
        <v>0</v>
      </c>
    </row>
    <row r="120" spans="3:18" ht="20.100000000000001" customHeight="1">
      <c r="C120" s="775"/>
      <c r="D120" s="776"/>
      <c r="E120" s="776"/>
      <c r="F120" s="777"/>
      <c r="G120" s="765"/>
      <c r="H120" s="778"/>
      <c r="I120" s="778"/>
      <c r="J120" s="778"/>
      <c r="K120" s="766"/>
      <c r="L120" s="765"/>
      <c r="M120" s="766"/>
      <c r="N120" s="385"/>
      <c r="O120" s="382" t="b">
        <f>IF(L120="KW",N120*1000,
IF(AND(L120="CV",G120&lt;&gt;"Trifásico"),VLOOKUP(N120,'Dados Norma'!$I$4:$N$16,2,0)*1000,
IF(AND(L120="CV",G120="Trifásico"),VLOOKUP(N120,'Dados Norma'!$Q$4:$V$25,2,0)*1000)))</f>
        <v>0</v>
      </c>
      <c r="P120" s="386"/>
      <c r="Q120" s="383">
        <f xml:space="preserve">
IF(AND(G120&lt;&gt;0,N120&lt;&gt;0,L120&lt;&gt;0,P120&lt;&gt;0),
IF(AND(SUM($P$118:$P$126)=1,G120&lt;&gt;"Trifásico",L120="CV"),VLOOKUP(N120,'Dados Norma'!$I$4:$N$16,3,0)*P120*1000,
IF(AND(SUM($P$118:$P$126)=1,G120&lt;&gt;"Trifásico",L120="KW"),VLOOKUP(N120,'Dados Norma'!$J$4:$N$16,2,0)*P120*1000,
IF(AND(SUM($P$118:$P$126)=2,G120&lt;&gt;"Trifásico",L120="CV"),VLOOKUP(N120,'Dados Norma'!$I$4:$N$16,4,0)*P120*1000,
IF(AND(SUM($P$118:$P$126)=2,G120&lt;&gt;"Trifásico",L120="KW"),VLOOKUP(N120,'Dados Norma'!$J$4:$N$16,3,0)*P120*1000,
IF(AND(SUM($P$118:$P$126)=3,G120&lt;&gt;"Trifásico",L120="CV"),VLOOKUP(N120,'Dados Norma'!$I$4:$N$16,5,0)*P120*1000,
IF(AND(SUM($P$118:$P$126)=3,G120&lt;&gt;"Trifásico",L120="KW"),VLOOKUP(N120,'Dados Norma'!$J$4:$N$16,4,0)*P120*1000,
IF(AND(SUM($P$118:$P$126)=4,G120&lt;&gt;"Trifásico",L120="CV"),VLOOKUP(N120,'Dados Norma'!$I$4:$N$16,5,0)*P120*1000,
IF(AND(SUM($P$118:$P$126)=4,G120&lt;&gt;"Trifásico",L120="KW"),VLOOKUP(N120,'Dados Norma'!$J$4:$N$16,4,0)*P120*1000,
IF(AND(SUM($P$118:$P$126)=5,G120&lt;&gt;"Trifásico",L120="CV"),VLOOKUP(N120,'Dados Norma'!$I$4:$N$16,5,0)*P120*1000,
IF(AND(SUM($P$118:$P$126)=5,G120&lt;&gt;"Trifásico",L120="KW"),VLOOKUP(N120,'Dados Norma'!$J$4:$N$16,4,0)*P120*1000,
IF(AND(SUM($P$118:$P$126)&gt;5,G120&lt;&gt;"Trifásico",L120="CV"),VLOOKUP(N120,'Dados Norma'!$I$4:$N$16,6,0)*P120*1000,
IF(AND(SUM($P$118:$P$126)&gt;5,G120&lt;&gt;"Trifásico",L120="KW"),VLOOKUP(N120,'Dados Norma'!$J$4:$N$16,5,0)*P120*1000,
IF(AND(SUM($P$118:$P$126)=1,G120="Trifásico",L120="CV"),VLOOKUP(N120,'Dados Norma'!$Q$4:$V$25,3,0)*P120*1000,
IF(AND(SUM($P$118:$P$126)=1,G120="Trifásico",L120="KW"),VLOOKUP(N120,'Dados Norma'!$R$4:$V$25,2,0)*P120*1000,
IF(AND(SUM($P$118:$P$126)=2,G120="Trifásico",L120="CV"),VLOOKUP(N120,'Dados Norma'!$Q$4:$V$25,4,0)*P120*1000,
IF(AND(SUM($P$118:$P$126)=2,G120="Trifásico",L120="KW"),VLOOKUP(N120,'Dados Norma'!$R$4:$V$25,3,0)*P120*1000,
IF(AND(SUM($P$118:$P$126)=3,G120="Trifásico",L120="CV"),VLOOKUP(N120,'Dados Norma'!$Q$4:$V$25,5,0)*P120*1000,
IF(AND(SUM($P$118:$P$126)=3,G120="Trifásico",L120="KW"),VLOOKUP(N120,'Dados Norma'!$R$4:$V$25,4,0)*P120*1000,
IF(AND(SUM($P$118:$P$126)=4,G120="Trifásico",L120="CV"),VLOOKUP(N120,'Dados Norma'!$Q$4:$V$25,5,0)*P120*1000,
IF(AND(SUM($P$118:$P$126)=4,G120="Trifásico",L120="KW"),VLOOKUP(N120,'Dados Norma'!$R$4:$V$25,4,0)*P120*1000,
IF(AND(SUM($P$118:$P$126)=5,G120="Trifásico",L120="CV"),VLOOKUP(N120,'Dados Norma'!$Q$4:$V$25,5,0)*P120*1000,
IF(AND(SUM($P$118:$P$126)=5,G120="Trifásico",L120="KW"),VLOOKUP(N120,'Dados Norma'!$R$4:$V$25,4,0)*P120*1000,
IF(AND(SUM($P$118:$P$126)&gt;5,G120="Trifásico",L120="CV"),VLOOKUP(N120,'Dados Norma'!$Q$4:$V$25,6,0)*P120*1000,
IF(AND(SUM($P$118:$P$126)&gt;5,G120="Trifásico",L120="KW"),VLOOKUP(N120,'Dados Norma'!$R$4:$V$25,5,0)*P120*1000,
)))))))))))))))))))))))),0)</f>
        <v>0</v>
      </c>
      <c r="R120" s="387">
        <f xml:space="preserve">
IF(AND(G120&lt;&gt;0,N120&lt;&gt;0,L120&lt;&gt;0,P120&lt;&gt;0),O120*P120,0)</f>
        <v>0</v>
      </c>
    </row>
    <row r="121" spans="3:18" ht="20.100000000000001" customHeight="1">
      <c r="C121" s="775"/>
      <c r="D121" s="776"/>
      <c r="E121" s="776"/>
      <c r="F121" s="777"/>
      <c r="G121" s="765"/>
      <c r="H121" s="778"/>
      <c r="I121" s="778"/>
      <c r="J121" s="778"/>
      <c r="K121" s="766"/>
      <c r="L121" s="765"/>
      <c r="M121" s="766"/>
      <c r="N121" s="385"/>
      <c r="O121" s="382" t="b">
        <f>IF(L121="KW",N121*1000,
IF(AND(L121="CV",G121&lt;&gt;"Trifásico"),VLOOKUP(N121,'Dados Norma'!$I$4:$N$16,2,0)*1000,
IF(AND(L121="CV",G121="Trifásico"),VLOOKUP(N121,'Dados Norma'!$Q$4:$V$25,2,0)*1000)))</f>
        <v>0</v>
      </c>
      <c r="P121" s="386"/>
      <c r="Q121" s="383">
        <f xml:space="preserve">
IF(AND(G121&lt;&gt;0,N121&lt;&gt;0,L121&lt;&gt;0,P121&lt;&gt;0),
IF(AND(SUM($P$118:$P$126)=1,G121&lt;&gt;"Trifásico",L121="CV"),VLOOKUP(N121,'Dados Norma'!$I$4:$N$16,3,0)*P121*1000,
IF(AND(SUM($P$118:$P$126)=1,G121&lt;&gt;"Trifásico",L121="KW"),VLOOKUP(N121,'Dados Norma'!$J$4:$N$16,2,0)*P121*1000,
IF(AND(SUM($P$118:$P$126)=2,G121&lt;&gt;"Trifásico",L121="CV"),VLOOKUP(N121,'Dados Norma'!$I$4:$N$16,4,0)*P121*1000,
IF(AND(SUM($P$118:$P$126)=2,G121&lt;&gt;"Trifásico",L121="KW"),VLOOKUP(N121,'Dados Norma'!$J$4:$N$16,3,0)*P121*1000,
IF(AND(SUM($P$118:$P$126)=3,G121&lt;&gt;"Trifásico",L121="CV"),VLOOKUP(N121,'Dados Norma'!$I$4:$N$16,5,0)*P121*1000,
IF(AND(SUM($P$118:$P$126)=3,G121&lt;&gt;"Trifásico",L121="KW"),VLOOKUP(N121,'Dados Norma'!$J$4:$N$16,4,0)*P121*1000,
IF(AND(SUM($P$118:$P$126)=4,G121&lt;&gt;"Trifásico",L121="CV"),VLOOKUP(N121,'Dados Norma'!$I$4:$N$16,5,0)*P121*1000,
IF(AND(SUM($P$118:$P$126)=4,G121&lt;&gt;"Trifásico",L121="KW"),VLOOKUP(N121,'Dados Norma'!$J$4:$N$16,4,0)*P121*1000,
IF(AND(SUM($P$118:$P$126)=5,G121&lt;&gt;"Trifásico",L121="CV"),VLOOKUP(N121,'Dados Norma'!$I$4:$N$16,5,0)*P121*1000,
IF(AND(SUM($P$118:$P$126)=5,G121&lt;&gt;"Trifásico",L121="KW"),VLOOKUP(N121,'Dados Norma'!$J$4:$N$16,4,0)*P121*1000,
IF(AND(SUM($P$118:$P$126)&gt;5,G121&lt;&gt;"Trifásico",L121="CV"),VLOOKUP(N121,'Dados Norma'!$I$4:$N$16,6,0)*P121*1000,
IF(AND(SUM($P$118:$P$126)&gt;5,G121&lt;&gt;"Trifásico",L121="KW"),VLOOKUP(N121,'Dados Norma'!$J$4:$N$16,5,0)*P121*1000,
IF(AND(SUM($P$118:$P$126)=1,G121="Trifásico",L121="CV"),VLOOKUP(N121,'Dados Norma'!$Q$4:$V$25,3,0)*P121*1000,
IF(AND(SUM($P$118:$P$126)=1,G121="Trifásico",L121="KW"),VLOOKUP(N121,'Dados Norma'!$R$4:$V$25,2,0)*P121*1000,
IF(AND(SUM($P$118:$P$126)=2,G121="Trifásico",L121="CV"),VLOOKUP(N121,'Dados Norma'!$Q$4:$V$25,4,0)*P121*1000,
IF(AND(SUM($P$118:$P$126)=2,G121="Trifásico",L121="KW"),VLOOKUP(N121,'Dados Norma'!$R$4:$V$25,3,0)*P121*1000,
IF(AND(SUM($P$118:$P$126)=3,G121="Trifásico",L121="CV"),VLOOKUP(N121,'Dados Norma'!$Q$4:$V$25,5,0)*P121*1000,
IF(AND(SUM($P$118:$P$126)=3,G121="Trifásico",L121="KW"),VLOOKUP(N121,'Dados Norma'!$R$4:$V$25,4,0)*P121*1000,
IF(AND(SUM($P$118:$P$126)=4,G121="Trifásico",L121="CV"),VLOOKUP(N121,'Dados Norma'!$Q$4:$V$25,5,0)*P121*1000,
IF(AND(SUM($P$118:$P$126)=4,G121="Trifásico",L121="KW"),VLOOKUP(N121,'Dados Norma'!$R$4:$V$25,4,0)*P121*1000,
IF(AND(SUM($P$118:$P$126)=5,G121="Trifásico",L121="CV"),VLOOKUP(N121,'Dados Norma'!$Q$4:$V$25,5,0)*P121*1000,
IF(AND(SUM($P$118:$P$126)=5,G121="Trifásico",L121="KW"),VLOOKUP(N121,'Dados Norma'!$R$4:$V$25,4,0)*P121*1000,
IF(AND(SUM($P$118:$P$126)&gt;5,G121="Trifásico",L121="CV"),VLOOKUP(N121,'Dados Norma'!$Q$4:$V$25,6,0)*P121*1000,
IF(AND(SUM($P$118:$P$126)&gt;5,G121="Trifásico",L121="KW"),VLOOKUP(N121,'Dados Norma'!$R$4:$V$25,5,0)*P121*1000,
)))))))))))))))))))))))),0)</f>
        <v>0</v>
      </c>
      <c r="R121" s="387">
        <f t="shared" si="2"/>
        <v>0</v>
      </c>
    </row>
    <row r="122" spans="3:18" ht="20.100000000000001" customHeight="1">
      <c r="C122" s="775"/>
      <c r="D122" s="776"/>
      <c r="E122" s="776"/>
      <c r="F122" s="777"/>
      <c r="G122" s="765"/>
      <c r="H122" s="778"/>
      <c r="I122" s="778"/>
      <c r="J122" s="778"/>
      <c r="K122" s="766"/>
      <c r="L122" s="765"/>
      <c r="M122" s="766"/>
      <c r="N122" s="385"/>
      <c r="O122" s="382" t="b">
        <f>IF(L122="KW",N122*1000,
IF(AND(L122="CV",G122&lt;&gt;"Trifásico"),VLOOKUP(N122,'Dados Norma'!$I$4:$N$16,2,0)*1000,
IF(AND(L122="CV",G122="Trifásico"),VLOOKUP(N122,'Dados Norma'!$Q$4:$V$25,2,0)*1000)))</f>
        <v>0</v>
      </c>
      <c r="P122" s="386"/>
      <c r="Q122" s="383">
        <f xml:space="preserve">
IF(AND(G122&lt;&gt;0,N122&lt;&gt;0,L122&lt;&gt;0,P122&lt;&gt;0),
IF(AND(SUM($P$118:$P$126)=1,G122&lt;&gt;"Trifásico",L122="CV"),VLOOKUP(N122,'Dados Norma'!$I$4:$N$16,3,0)*P122*1000,
IF(AND(SUM($P$118:$P$126)=1,G122&lt;&gt;"Trifásico",L122="KW"),VLOOKUP(N122,'Dados Norma'!$J$4:$N$16,2,0)*P122*1000,
IF(AND(SUM($P$118:$P$126)=2,G122&lt;&gt;"Trifásico",L122="CV"),VLOOKUP(N122,'Dados Norma'!$I$4:$N$16,4,0)*P122*1000,
IF(AND(SUM($P$118:$P$126)=2,G122&lt;&gt;"Trifásico",L122="KW"),VLOOKUP(N122,'Dados Norma'!$J$4:$N$16,3,0)*P122*1000,
IF(AND(SUM($P$118:$P$126)=3,G122&lt;&gt;"Trifásico",L122="CV"),VLOOKUP(N122,'Dados Norma'!$I$4:$N$16,5,0)*P122*1000,
IF(AND(SUM($P$118:$P$126)=3,G122&lt;&gt;"Trifásico",L122="KW"),VLOOKUP(N122,'Dados Norma'!$J$4:$N$16,4,0)*P122*1000,
IF(AND(SUM($P$118:$P$126)=4,G122&lt;&gt;"Trifásico",L122="CV"),VLOOKUP(N122,'Dados Norma'!$I$4:$N$16,5,0)*P122*1000,
IF(AND(SUM($P$118:$P$126)=4,G122&lt;&gt;"Trifásico",L122="KW"),VLOOKUP(N122,'Dados Norma'!$J$4:$N$16,4,0)*P122*1000,
IF(AND(SUM($P$118:$P$126)=5,G122&lt;&gt;"Trifásico",L122="CV"),VLOOKUP(N122,'Dados Norma'!$I$4:$N$16,5,0)*P122*1000,
IF(AND(SUM($P$118:$P$126)=5,G122&lt;&gt;"Trifásico",L122="KW"),VLOOKUP(N122,'Dados Norma'!$J$4:$N$16,4,0)*P122*1000,
IF(AND(SUM($P$118:$P$126)&gt;5,G122&lt;&gt;"Trifásico",L122="CV"),VLOOKUP(N122,'Dados Norma'!$I$4:$N$16,6,0)*P122*1000,
IF(AND(SUM($P$118:$P$126)&gt;5,G122&lt;&gt;"Trifásico",L122="KW"),VLOOKUP(N122,'Dados Norma'!$J$4:$N$16,5,0)*P122*1000,
IF(AND(SUM($P$118:$P$126)=1,G122="Trifásico",L122="CV"),VLOOKUP(N122,'Dados Norma'!$Q$4:$V$25,3,0)*P122*1000,
IF(AND(SUM($P$118:$P$126)=1,G122="Trifásico",L122="KW"),VLOOKUP(N122,'Dados Norma'!$R$4:$V$25,2,0)*P122*1000,
IF(AND(SUM($P$118:$P$126)=2,G122="Trifásico",L122="CV"),VLOOKUP(N122,'Dados Norma'!$Q$4:$V$25,4,0)*P122*1000,
IF(AND(SUM($P$118:$P$126)=2,G122="Trifásico",L122="KW"),VLOOKUP(N122,'Dados Norma'!$R$4:$V$25,3,0)*P122*1000,
IF(AND(SUM($P$118:$P$126)=3,G122="Trifásico",L122="CV"),VLOOKUP(N122,'Dados Norma'!$Q$4:$V$25,5,0)*P122*1000,
IF(AND(SUM($P$118:$P$126)=3,G122="Trifásico",L122="KW"),VLOOKUP(N122,'Dados Norma'!$R$4:$V$25,4,0)*P122*1000,
IF(AND(SUM($P$118:$P$126)=4,G122="Trifásico",L122="CV"),VLOOKUP(N122,'Dados Norma'!$Q$4:$V$25,5,0)*P122*1000,
IF(AND(SUM($P$118:$P$126)=4,G122="Trifásico",L122="KW"),VLOOKUP(N122,'Dados Norma'!$R$4:$V$25,4,0)*P122*1000,
IF(AND(SUM($P$118:$P$126)=5,G122="Trifásico",L122="CV"),VLOOKUP(N122,'Dados Norma'!$Q$4:$V$25,5,0)*P122*1000,
IF(AND(SUM($P$118:$P$126)=5,G122="Trifásico",L122="KW"),VLOOKUP(N122,'Dados Norma'!$R$4:$V$25,4,0)*P122*1000,
IF(AND(SUM($P$118:$P$126)&gt;5,G122="Trifásico",L122="CV"),VLOOKUP(N122,'Dados Norma'!$Q$4:$V$25,6,0)*P122*1000,
IF(AND(SUM($P$118:$P$126)&gt;5,G122="Trifásico",L122="KW"),VLOOKUP(N122,'Dados Norma'!$R$4:$V$25,5,0)*P122*1000,
)))))))))))))))))))))))),0)</f>
        <v>0</v>
      </c>
      <c r="R122" s="387">
        <f t="shared" si="2"/>
        <v>0</v>
      </c>
    </row>
    <row r="123" spans="3:18" ht="20.100000000000001" customHeight="1">
      <c r="C123" s="775"/>
      <c r="D123" s="776"/>
      <c r="E123" s="776"/>
      <c r="F123" s="777"/>
      <c r="G123" s="765"/>
      <c r="H123" s="778"/>
      <c r="I123" s="778"/>
      <c r="J123" s="778"/>
      <c r="K123" s="766"/>
      <c r="L123" s="765"/>
      <c r="M123" s="766"/>
      <c r="N123" s="385"/>
      <c r="O123" s="382" t="b">
        <f>IF(L123="KW",N123*1000,
IF(AND(L123="CV",G123&lt;&gt;"Trifásico"),VLOOKUP(N123,'Dados Norma'!$I$4:$N$16,2,0)*1000,
IF(AND(L123="CV",G123="Trifásico"),VLOOKUP(N123,'Dados Norma'!$Q$4:$V$25,2,0)*1000)))</f>
        <v>0</v>
      </c>
      <c r="P123" s="386"/>
      <c r="Q123" s="383">
        <f xml:space="preserve">
IF(AND(G123&lt;&gt;0,N123&lt;&gt;0,L123&lt;&gt;0,P123&lt;&gt;0),
IF(AND(SUM($P$118:$P$126)=1,G123&lt;&gt;"Trifásico",L123="CV"),VLOOKUP(N123,'Dados Norma'!$I$4:$N$16,3,0)*P123*1000,
IF(AND(SUM($P$118:$P$126)=1,G123&lt;&gt;"Trifásico",L123="KW"),VLOOKUP(N123,'Dados Norma'!$J$4:$N$16,2,0)*P123*1000,
IF(AND(SUM($P$118:$P$126)=2,G123&lt;&gt;"Trifásico",L123="CV"),VLOOKUP(N123,'Dados Norma'!$I$4:$N$16,4,0)*P123*1000,
IF(AND(SUM($P$118:$P$126)=2,G123&lt;&gt;"Trifásico",L123="KW"),VLOOKUP(N123,'Dados Norma'!$J$4:$N$16,3,0)*P123*1000,
IF(AND(SUM($P$118:$P$126)=3,G123&lt;&gt;"Trifásico",L123="CV"),VLOOKUP(N123,'Dados Norma'!$I$4:$N$16,5,0)*P123*1000,
IF(AND(SUM($P$118:$P$126)=3,G123&lt;&gt;"Trifásico",L123="KW"),VLOOKUP(N123,'Dados Norma'!$J$4:$N$16,4,0)*P123*1000,
IF(AND(SUM($P$118:$P$126)=4,G123&lt;&gt;"Trifásico",L123="CV"),VLOOKUP(N123,'Dados Norma'!$I$4:$N$16,5,0)*P123*1000,
IF(AND(SUM($P$118:$P$126)=4,G123&lt;&gt;"Trifásico",L123="KW"),VLOOKUP(N123,'Dados Norma'!$J$4:$N$16,4,0)*P123*1000,
IF(AND(SUM($P$118:$P$126)=5,G123&lt;&gt;"Trifásico",L123="CV"),VLOOKUP(N123,'Dados Norma'!$I$4:$N$16,5,0)*P123*1000,
IF(AND(SUM($P$118:$P$126)=5,G123&lt;&gt;"Trifásico",L123="KW"),VLOOKUP(N123,'Dados Norma'!$J$4:$N$16,4,0)*P123*1000,
IF(AND(SUM($P$118:$P$126)&gt;5,G123&lt;&gt;"Trifásico",L123="CV"),VLOOKUP(N123,'Dados Norma'!$I$4:$N$16,6,0)*P123*1000,
IF(AND(SUM($P$118:$P$126)&gt;5,G123&lt;&gt;"Trifásico",L123="KW"),VLOOKUP(N123,'Dados Norma'!$J$4:$N$16,5,0)*P123*1000,
IF(AND(SUM($P$118:$P$126)=1,G123="Trifásico",L123="CV"),VLOOKUP(N123,'Dados Norma'!$Q$4:$V$25,3,0)*P123*1000,
IF(AND(SUM($P$118:$P$126)=1,G123="Trifásico",L123="KW"),VLOOKUP(N123,'Dados Norma'!$R$4:$V$25,2,0)*P123*1000,
IF(AND(SUM($P$118:$P$126)=2,G123="Trifásico",L123="CV"),VLOOKUP(N123,'Dados Norma'!$Q$4:$V$25,4,0)*P123*1000,
IF(AND(SUM($P$118:$P$126)=2,G123="Trifásico",L123="KW"),VLOOKUP(N123,'Dados Norma'!$R$4:$V$25,3,0)*P123*1000,
IF(AND(SUM($P$118:$P$126)=3,G123="Trifásico",L123="CV"),VLOOKUP(N123,'Dados Norma'!$Q$4:$V$25,5,0)*P123*1000,
IF(AND(SUM($P$118:$P$126)=3,G123="Trifásico",L123="KW"),VLOOKUP(N123,'Dados Norma'!$R$4:$V$25,4,0)*P123*1000,
IF(AND(SUM($P$118:$P$126)=4,G123="Trifásico",L123="CV"),VLOOKUP(N123,'Dados Norma'!$Q$4:$V$25,5,0)*P123*1000,
IF(AND(SUM($P$118:$P$126)=4,G123="Trifásico",L123="KW"),VLOOKUP(N123,'Dados Norma'!$R$4:$V$25,4,0)*P123*1000,
IF(AND(SUM($P$118:$P$126)=5,G123="Trifásico",L123="CV"),VLOOKUP(N123,'Dados Norma'!$Q$4:$V$25,5,0)*P123*1000,
IF(AND(SUM($P$118:$P$126)=5,G123="Trifásico",L123="KW"),VLOOKUP(N123,'Dados Norma'!$R$4:$V$25,4,0)*P123*1000,
IF(AND(SUM($P$118:$P$126)&gt;5,G123="Trifásico",L123="CV"),VLOOKUP(N123,'Dados Norma'!$Q$4:$V$25,6,0)*P123*1000,
IF(AND(SUM($P$118:$P$126)&gt;5,G123="Trifásico",L123="KW"),VLOOKUP(N123,'Dados Norma'!$R$4:$V$25,5,0)*P123*1000,
)))))))))))))))))))))))),0)</f>
        <v>0</v>
      </c>
      <c r="R123" s="387">
        <f t="shared" si="2"/>
        <v>0</v>
      </c>
    </row>
    <row r="124" spans="3:18" ht="20.100000000000001" customHeight="1">
      <c r="C124" s="775"/>
      <c r="D124" s="776"/>
      <c r="E124" s="776"/>
      <c r="F124" s="777"/>
      <c r="G124" s="765"/>
      <c r="H124" s="778"/>
      <c r="I124" s="778"/>
      <c r="J124" s="778"/>
      <c r="K124" s="766"/>
      <c r="L124" s="765"/>
      <c r="M124" s="766"/>
      <c r="N124" s="385"/>
      <c r="O124" s="382" t="b">
        <f>IF(L124="KW",N124*1000,
IF(AND(L124="CV",G124&lt;&gt;"Trifásico"),VLOOKUP(N124,'Dados Norma'!$I$4:$N$16,2,0)*1000,
IF(AND(L124="CV",G124="Trifásico"),VLOOKUP(N124,'Dados Norma'!$Q$4:$V$25,2,0)*1000)))</f>
        <v>0</v>
      </c>
      <c r="P124" s="386"/>
      <c r="Q124" s="383">
        <f xml:space="preserve">
IF(AND(G124&lt;&gt;0,N124&lt;&gt;0,L124&lt;&gt;0,P124&lt;&gt;0),
IF(AND(SUM($P$118:$P$126)=1,G124&lt;&gt;"Trifásico",L124="CV"),VLOOKUP(N124,'Dados Norma'!$I$4:$N$16,3,0)*P124*1000,
IF(AND(SUM($P$118:$P$126)=1,G124&lt;&gt;"Trifásico",L124="KW"),VLOOKUP(N124,'Dados Norma'!$J$4:$N$16,2,0)*P124*1000,
IF(AND(SUM($P$118:$P$126)=2,G124&lt;&gt;"Trifásico",L124="CV"),VLOOKUP(N124,'Dados Norma'!$I$4:$N$16,4,0)*P124*1000,
IF(AND(SUM($P$118:$P$126)=2,G124&lt;&gt;"Trifásico",L124="KW"),VLOOKUP(N124,'Dados Norma'!$J$4:$N$16,3,0)*P124*1000,
IF(AND(SUM($P$118:$P$126)=3,G124&lt;&gt;"Trifásico",L124="CV"),VLOOKUP(N124,'Dados Norma'!$I$4:$N$16,5,0)*P124*1000,
IF(AND(SUM($P$118:$P$126)=3,G124&lt;&gt;"Trifásico",L124="KW"),VLOOKUP(N124,'Dados Norma'!$J$4:$N$16,4,0)*P124*1000,
IF(AND(SUM($P$118:$P$126)=4,G124&lt;&gt;"Trifásico",L124="CV"),VLOOKUP(N124,'Dados Norma'!$I$4:$N$16,5,0)*P124*1000,
IF(AND(SUM($P$118:$P$126)=4,G124&lt;&gt;"Trifásico",L124="KW"),VLOOKUP(N124,'Dados Norma'!$J$4:$N$16,4,0)*P124*1000,
IF(AND(SUM($P$118:$P$126)=5,G124&lt;&gt;"Trifásico",L124="CV"),VLOOKUP(N124,'Dados Norma'!$I$4:$N$16,5,0)*P124*1000,
IF(AND(SUM($P$118:$P$126)=5,G124&lt;&gt;"Trifásico",L124="KW"),VLOOKUP(N124,'Dados Norma'!$J$4:$N$16,4,0)*P124*1000,
IF(AND(SUM($P$118:$P$126)&gt;5,G124&lt;&gt;"Trifásico",L124="CV"),VLOOKUP(N124,'Dados Norma'!$I$4:$N$16,6,0)*P124*1000,
IF(AND(SUM($P$118:$P$126)&gt;5,G124&lt;&gt;"Trifásico",L124="KW"),VLOOKUP(N124,'Dados Norma'!$J$4:$N$16,5,0)*P124*1000,
IF(AND(SUM($P$118:$P$126)=1,G124="Trifásico",L124="CV"),VLOOKUP(N124,'Dados Norma'!$Q$4:$V$25,3,0)*P124*1000,
IF(AND(SUM($P$118:$P$126)=1,G124="Trifásico",L124="KW"),VLOOKUP(N124,'Dados Norma'!$R$4:$V$25,2,0)*P124*1000,
IF(AND(SUM($P$118:$P$126)=2,G124="Trifásico",L124="CV"),VLOOKUP(N124,'Dados Norma'!$Q$4:$V$25,4,0)*P124*1000,
IF(AND(SUM($P$118:$P$126)=2,G124="Trifásico",L124="KW"),VLOOKUP(N124,'Dados Norma'!$R$4:$V$25,3,0)*P124*1000,
IF(AND(SUM($P$118:$P$126)=3,G124="Trifásico",L124="CV"),VLOOKUP(N124,'Dados Norma'!$Q$4:$V$25,5,0)*P124*1000,
IF(AND(SUM($P$118:$P$126)=3,G124="Trifásico",L124="KW"),VLOOKUP(N124,'Dados Norma'!$R$4:$V$25,4,0)*P124*1000,
IF(AND(SUM($P$118:$P$126)=4,G124="Trifásico",L124="CV"),VLOOKUP(N124,'Dados Norma'!$Q$4:$V$25,5,0)*P124*1000,
IF(AND(SUM($P$118:$P$126)=4,G124="Trifásico",L124="KW"),VLOOKUP(N124,'Dados Norma'!$R$4:$V$25,4,0)*P124*1000,
IF(AND(SUM($P$118:$P$126)=5,G124="Trifásico",L124="CV"),VLOOKUP(N124,'Dados Norma'!$Q$4:$V$25,5,0)*P124*1000,
IF(AND(SUM($P$118:$P$126)=5,G124="Trifásico",L124="KW"),VLOOKUP(N124,'Dados Norma'!$R$4:$V$25,4,0)*P124*1000,
IF(AND(SUM($P$118:$P$126)&gt;5,G124="Trifásico",L124="CV"),VLOOKUP(N124,'Dados Norma'!$Q$4:$V$25,6,0)*P124*1000,
IF(AND(SUM($P$118:$P$126)&gt;5,G124="Trifásico",L124="KW"),VLOOKUP(N124,'Dados Norma'!$R$4:$V$25,5,0)*P124*1000,
)))))))))))))))))))))))),0)</f>
        <v>0</v>
      </c>
      <c r="R124" s="387">
        <f t="shared" si="2"/>
        <v>0</v>
      </c>
    </row>
    <row r="125" spans="3:18" ht="20.100000000000001" customHeight="1">
      <c r="C125" s="775"/>
      <c r="D125" s="776"/>
      <c r="E125" s="776"/>
      <c r="F125" s="777"/>
      <c r="G125" s="765"/>
      <c r="H125" s="778"/>
      <c r="I125" s="778"/>
      <c r="J125" s="778"/>
      <c r="K125" s="766"/>
      <c r="L125" s="765"/>
      <c r="M125" s="766"/>
      <c r="N125" s="385"/>
      <c r="O125" s="382" t="b">
        <f>IF(L125="KW",N125*1000,
IF(AND(L125="CV",G125&lt;&gt;"Trifásico"),VLOOKUP(N125,'Dados Norma'!$I$4:$N$16,2,0)*1000,
IF(AND(L125="CV",G125="Trifásico"),VLOOKUP(N125,'Dados Norma'!$Q$4:$V$25,2,0)*1000)))</f>
        <v>0</v>
      </c>
      <c r="P125" s="386"/>
      <c r="Q125" s="383">
        <f xml:space="preserve">
IF(AND(G125&lt;&gt;0,N125&lt;&gt;0,L125&lt;&gt;0,P125&lt;&gt;0),
IF(AND(SUM($P$118:$P$126)=1,G125&lt;&gt;"Trifásico",L125="CV"),VLOOKUP(N125,'Dados Norma'!$I$4:$N$16,3,0)*P125*1000,
IF(AND(SUM($P$118:$P$126)=1,G125&lt;&gt;"Trifásico",L125="KW"),VLOOKUP(N125,'Dados Norma'!$J$4:$N$16,2,0)*P125*1000,
IF(AND(SUM($P$118:$P$126)=2,G125&lt;&gt;"Trifásico",L125="CV"),VLOOKUP(N125,'Dados Norma'!$I$4:$N$16,4,0)*P125*1000,
IF(AND(SUM($P$118:$P$126)=2,G125&lt;&gt;"Trifásico",L125="KW"),VLOOKUP(N125,'Dados Norma'!$J$4:$N$16,3,0)*P125*1000,
IF(AND(SUM($P$118:$P$126)=3,G125&lt;&gt;"Trifásico",L125="CV"),VLOOKUP(N125,'Dados Norma'!$I$4:$N$16,5,0)*P125*1000,
IF(AND(SUM($P$118:$P$126)=3,G125&lt;&gt;"Trifásico",L125="KW"),VLOOKUP(N125,'Dados Norma'!$J$4:$N$16,4,0)*P125*1000,
IF(AND(SUM($P$118:$P$126)=4,G125&lt;&gt;"Trifásico",L125="CV"),VLOOKUP(N125,'Dados Norma'!$I$4:$N$16,5,0)*P125*1000,
IF(AND(SUM($P$118:$P$126)=4,G125&lt;&gt;"Trifásico",L125="KW"),VLOOKUP(N125,'Dados Norma'!$J$4:$N$16,4,0)*P125*1000,
IF(AND(SUM($P$118:$P$126)=5,G125&lt;&gt;"Trifásico",L125="CV"),VLOOKUP(N125,'Dados Norma'!$I$4:$N$16,5,0)*P125*1000,
IF(AND(SUM($P$118:$P$126)=5,G125&lt;&gt;"Trifásico",L125="KW"),VLOOKUP(N125,'Dados Norma'!$J$4:$N$16,4,0)*P125*1000,
IF(AND(SUM($P$118:$P$126)&gt;5,G125&lt;&gt;"Trifásico",L125="CV"),VLOOKUP(N125,'Dados Norma'!$I$4:$N$16,6,0)*P125*1000,
IF(AND(SUM($P$118:$P$126)&gt;5,G125&lt;&gt;"Trifásico",L125="KW"),VLOOKUP(N125,'Dados Norma'!$J$4:$N$16,5,0)*P125*1000,
IF(AND(SUM($P$118:$P$126)=1,G125="Trifásico",L125="CV"),VLOOKUP(N125,'Dados Norma'!$Q$4:$V$25,3,0)*P125*1000,
IF(AND(SUM($P$118:$P$126)=1,G125="Trifásico",L125="KW"),VLOOKUP(N125,'Dados Norma'!$R$4:$V$25,2,0)*P125*1000,
IF(AND(SUM($P$118:$P$126)=2,G125="Trifásico",L125="CV"),VLOOKUP(N125,'Dados Norma'!$Q$4:$V$25,4,0)*P125*1000,
IF(AND(SUM($P$118:$P$126)=2,G125="Trifásico",L125="KW"),VLOOKUP(N125,'Dados Norma'!$R$4:$V$25,3,0)*P125*1000,
IF(AND(SUM($P$118:$P$126)=3,G125="Trifásico",L125="CV"),VLOOKUP(N125,'Dados Norma'!$Q$4:$V$25,5,0)*P125*1000,
IF(AND(SUM($P$118:$P$126)=3,G125="Trifásico",L125="KW"),VLOOKUP(N125,'Dados Norma'!$R$4:$V$25,4,0)*P125*1000,
IF(AND(SUM($P$118:$P$126)=4,G125="Trifásico",L125="CV"),VLOOKUP(N125,'Dados Norma'!$Q$4:$V$25,5,0)*P125*1000,
IF(AND(SUM($P$118:$P$126)=4,G125="Trifásico",L125="KW"),VLOOKUP(N125,'Dados Norma'!$R$4:$V$25,4,0)*P125*1000,
IF(AND(SUM($P$118:$P$126)=5,G125="Trifásico",L125="CV"),VLOOKUP(N125,'Dados Norma'!$Q$4:$V$25,5,0)*P125*1000,
IF(AND(SUM($P$118:$P$126)=5,G125="Trifásico",L125="KW"),VLOOKUP(N125,'Dados Norma'!$R$4:$V$25,4,0)*P125*1000,
IF(AND(SUM($P$118:$P$126)&gt;5,G125="Trifásico",L125="CV"),VLOOKUP(N125,'Dados Norma'!$Q$4:$V$25,6,0)*P125*1000,
IF(AND(SUM($P$118:$P$126)&gt;5,G125="Trifásico",L125="KW"),VLOOKUP(N125,'Dados Norma'!$R$4:$V$25,5,0)*P125*1000,
)))))))))))))))))))))))),0)</f>
        <v>0</v>
      </c>
      <c r="R125" s="387">
        <f t="shared" si="2"/>
        <v>0</v>
      </c>
    </row>
    <row r="126" spans="3:18" ht="20.100000000000001" customHeight="1">
      <c r="C126" s="775"/>
      <c r="D126" s="776"/>
      <c r="E126" s="776"/>
      <c r="F126" s="777"/>
      <c r="G126" s="765"/>
      <c r="H126" s="778"/>
      <c r="I126" s="778"/>
      <c r="J126" s="778"/>
      <c r="K126" s="766"/>
      <c r="L126" s="765"/>
      <c r="M126" s="766"/>
      <c r="N126" s="385"/>
      <c r="O126" s="382" t="b">
        <f>IF(L126="KW",N126*1000,
IF(AND(L126="CV",G126&lt;&gt;"Trifásico"),VLOOKUP(N126,'Dados Norma'!$I$4:$N$16,2,0)*1000,
IF(AND(L126="CV",G126="Trifásico"),VLOOKUP(N126,'Dados Norma'!$Q$4:$V$25,2,0)*1000)))</f>
        <v>0</v>
      </c>
      <c r="P126" s="386"/>
      <c r="Q126" s="383">
        <f xml:space="preserve">
IF(AND(G126&lt;&gt;0,N126&lt;&gt;0,L126&lt;&gt;0,P126&lt;&gt;0),
IF(AND(SUM($P$118:$P$126)=1,G126&lt;&gt;"Trifásico",L126="CV"),VLOOKUP(N126,'Dados Norma'!$I$4:$N$16,3,0)*P126*1000,
IF(AND(SUM($P$118:$P$126)=1,G126&lt;&gt;"Trifásico",L126="KW"),VLOOKUP(N126,'Dados Norma'!$J$4:$N$16,2,0)*P126*1000,
IF(AND(SUM($P$118:$P$126)=2,G126&lt;&gt;"Trifásico",L126="CV"),VLOOKUP(N126,'Dados Norma'!$I$4:$N$16,4,0)*P126*1000,
IF(AND(SUM($P$118:$P$126)=2,G126&lt;&gt;"Trifásico",L126="KW"),VLOOKUP(N126,'Dados Norma'!$J$4:$N$16,3,0)*P126*1000,
IF(AND(SUM($P$118:$P$126)=3,G126&lt;&gt;"Trifásico",L126="CV"),VLOOKUP(N126,'Dados Norma'!$I$4:$N$16,5,0)*P126*1000,
IF(AND(SUM($P$118:$P$126)=3,G126&lt;&gt;"Trifásico",L126="KW"),VLOOKUP(N126,'Dados Norma'!$J$4:$N$16,4,0)*P126*1000,
IF(AND(SUM($P$118:$P$126)=4,G126&lt;&gt;"Trifásico",L126="CV"),VLOOKUP(N126,'Dados Norma'!$I$4:$N$16,5,0)*P126*1000,
IF(AND(SUM($P$118:$P$126)=4,G126&lt;&gt;"Trifásico",L126="KW"),VLOOKUP(N126,'Dados Norma'!$J$4:$N$16,4,0)*P126*1000,
IF(AND(SUM($P$118:$P$126)=5,G126&lt;&gt;"Trifásico",L126="CV"),VLOOKUP(N126,'Dados Norma'!$I$4:$N$16,5,0)*P126*1000,
IF(AND(SUM($P$118:$P$126)=5,G126&lt;&gt;"Trifásico",L126="KW"),VLOOKUP(N126,'Dados Norma'!$J$4:$N$16,4,0)*P126*1000,
IF(AND(SUM($P$118:$P$126)&gt;5,G126&lt;&gt;"Trifásico",L126="CV"),VLOOKUP(N126,'Dados Norma'!$I$4:$N$16,6,0)*P126*1000,
IF(AND(SUM($P$118:$P$126)&gt;5,G126&lt;&gt;"Trifásico",L126="KW"),VLOOKUP(N126,'Dados Norma'!$J$4:$N$16,5,0)*P126*1000,
IF(AND(SUM($P$118:$P$126)=1,G126="Trifásico",L126="CV"),VLOOKUP(N126,'Dados Norma'!$Q$4:$V$25,3,0)*P126*1000,
IF(AND(SUM($P$118:$P$126)=1,G126="Trifásico",L126="KW"),VLOOKUP(N126,'Dados Norma'!$R$4:$V$25,2,0)*P126*1000,
IF(AND(SUM($P$118:$P$126)=2,G126="Trifásico",L126="CV"),VLOOKUP(N126,'Dados Norma'!$Q$4:$V$25,4,0)*P126*1000,
IF(AND(SUM($P$118:$P$126)=2,G126="Trifásico",L126="KW"),VLOOKUP(N126,'Dados Norma'!$R$4:$V$25,3,0)*P126*1000,
IF(AND(SUM($P$118:$P$126)=3,G126="Trifásico",L126="CV"),VLOOKUP(N126,'Dados Norma'!$Q$4:$V$25,5,0)*P126*1000,
IF(AND(SUM($P$118:$P$126)=3,G126="Trifásico",L126="KW"),VLOOKUP(N126,'Dados Norma'!$R$4:$V$25,4,0)*P126*1000,
IF(AND(SUM($P$118:$P$126)=4,G126="Trifásico",L126="CV"),VLOOKUP(N126,'Dados Norma'!$Q$4:$V$25,5,0)*P126*1000,
IF(AND(SUM($P$118:$P$126)=4,G126="Trifásico",L126="KW"),VLOOKUP(N126,'Dados Norma'!$R$4:$V$25,4,0)*P126*1000,
IF(AND(SUM($P$118:$P$126)=5,G126="Trifásico",L126="CV"),VLOOKUP(N126,'Dados Norma'!$Q$4:$V$25,5,0)*P126*1000,
IF(AND(SUM($P$118:$P$126)=5,G126="Trifásico",L126="KW"),VLOOKUP(N126,'Dados Norma'!$R$4:$V$25,4,0)*P126*1000,
IF(AND(SUM($P$118:$P$126)&gt;5,G126="Trifásico",L126="CV"),VLOOKUP(N126,'Dados Norma'!$Q$4:$V$25,6,0)*P126*1000,
IF(AND(SUM($P$118:$P$126)&gt;5,G126="Trifásico",L126="KW"),VLOOKUP(N126,'Dados Norma'!$R$4:$V$25,5,0)*P126*1000,
)))))))))))))))))))))))),0)</f>
        <v>0</v>
      </c>
      <c r="R126" s="387">
        <f t="shared" si="2"/>
        <v>0</v>
      </c>
    </row>
    <row r="127" spans="3:18" ht="20.100000000000001" customHeight="1">
      <c r="C127" s="759" t="s">
        <v>124</v>
      </c>
      <c r="D127" s="949"/>
      <c r="E127" s="949"/>
      <c r="F127" s="761"/>
      <c r="G127" s="877"/>
      <c r="H127" s="879"/>
      <c r="I127" s="759" t="s">
        <v>125</v>
      </c>
      <c r="J127" s="760"/>
      <c r="K127" s="761"/>
      <c r="L127" s="1062"/>
      <c r="M127" s="1063"/>
      <c r="N127" s="1063"/>
      <c r="O127" s="1063"/>
      <c r="P127" s="1063"/>
      <c r="Q127" s="1063"/>
      <c r="R127" s="1064"/>
    </row>
    <row r="128" spans="3:18" ht="20.100000000000001" customHeight="1">
      <c r="C128" s="775" t="s">
        <v>126</v>
      </c>
      <c r="D128" s="776"/>
      <c r="E128" s="776"/>
      <c r="F128" s="777"/>
      <c r="G128" s="765"/>
      <c r="H128" s="778"/>
      <c r="I128" s="778"/>
      <c r="J128" s="778"/>
      <c r="K128" s="766"/>
      <c r="L128" s="765"/>
      <c r="M128" s="766"/>
      <c r="N128" s="385"/>
      <c r="O128" s="382"/>
      <c r="P128" s="386"/>
      <c r="Q128" s="383"/>
      <c r="R128" s="387">
        <f>IF(L115="Não",0,SUM(R118:R126))</f>
        <v>24600</v>
      </c>
    </row>
    <row r="129" spans="3:18" ht="15.75">
      <c r="C129" s="285"/>
      <c r="D129" s="285"/>
      <c r="F129" s="285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</row>
    <row r="130" spans="3:18" ht="21.75" customHeight="1">
      <c r="C130" s="959" t="s">
        <v>2451</v>
      </c>
      <c r="D130" s="960"/>
      <c r="E130" s="960"/>
      <c r="F130" s="961"/>
      <c r="G130" s="388"/>
      <c r="H130" s="436"/>
      <c r="I130" s="437"/>
      <c r="J130" s="438"/>
      <c r="K130" s="438"/>
      <c r="L130" s="438"/>
      <c r="M130" s="438"/>
      <c r="N130" s="438"/>
      <c r="O130" s="438"/>
      <c r="P130" s="438"/>
      <c r="Q130" s="1065">
        <f>H113+P113+R128</f>
        <v>24600</v>
      </c>
      <c r="R130" s="1066"/>
    </row>
    <row r="131" spans="3:18" ht="15.75">
      <c r="C131" s="285"/>
      <c r="D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</row>
    <row r="132" spans="3:18" ht="27" customHeight="1">
      <c r="C132" s="1074" t="s">
        <v>652</v>
      </c>
      <c r="D132" s="1075"/>
      <c r="E132" s="1075"/>
      <c r="F132" s="1075"/>
      <c r="G132" s="1076"/>
      <c r="H132" s="1077">
        <f>'SIMULADOR DE CARGA'!AD167</f>
        <v>19.5</v>
      </c>
      <c r="I132" s="1078"/>
      <c r="J132" s="1078"/>
      <c r="K132" s="1078"/>
      <c r="L132" s="1078"/>
      <c r="M132" s="1078"/>
      <c r="N132" s="1078"/>
      <c r="O132" s="1078"/>
      <c r="P132" s="1078"/>
      <c r="Q132" s="1078"/>
      <c r="R132" s="1079"/>
    </row>
    <row r="133" spans="3:18" ht="12" customHeight="1"/>
    <row r="134" spans="3:18" ht="20.100000000000001" customHeight="1">
      <c r="C134" s="1105" t="str">
        <f>IF(AND('Formulário Orçamento de Conexão'!G49="RURAL",'Anexo-1'!H132&gt;50),"Cargas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134" s="1106"/>
      <c r="E134" s="1106"/>
      <c r="F134" s="1106"/>
      <c r="G134" s="1106"/>
      <c r="H134" s="1106"/>
      <c r="I134" s="1106"/>
      <c r="J134" s="1106"/>
      <c r="K134" s="1106"/>
      <c r="L134" s="1106"/>
      <c r="M134" s="1106"/>
      <c r="N134" s="1106"/>
      <c r="O134" s="1106"/>
      <c r="P134" s="1106"/>
      <c r="Q134" s="1106"/>
      <c r="R134" s="1106"/>
    </row>
    <row r="135" spans="3:18" ht="38.25" customHeight="1">
      <c r="C135" s="1107" t="s">
        <v>127</v>
      </c>
      <c r="D135" s="1107"/>
      <c r="E135" s="1107"/>
      <c r="F135" s="1080" t="str">
        <f xml:space="preserve">
IF('SIMULADOR DE CARGA'!AD167=0,"",
IF(AND('Formulário Orçamento de Conexão'!$G$49="URBANO",'SIMULADOR DE CARGA'!$AZ$62=0,'SIMULADOR DE CARGA'!$BN$62=0,'SIMULADOR DE CARGA'!$AD$167&gt;0,'SIMULADOR DE CARGA'!$AD$167&lt;=8),VLOOKUP(3,'Dados Norma'!$BK$3:$BP$24,4,0),
IF(AND('Formulário Orçamento de Conexão'!$G$49="RURAL",'SIMULADOR DE CARGA'!$AZ$62=0,'SIMULADOR DE CARGA'!$BN$62=0,'SIMULADOR DE CARGA'!$AD$167&gt;0,'SIMULADOR DE CARGA'!$AD$167&lt;=7.6),VLOOKUP(3,'Dados Norma'!$BR$3:$BV$12,4,0),
IF(AND('Formulário Orçamento de Conexão'!$G$49="URBANO",'SIMULADOR DE CARGA'!$AZ$62&gt;0,'SIMULADOR DE CARGA'!$BN$62&gt;0,'SIMULADOR DE CARGA'!$AD$167&gt;0,'SIMULADOR DE CARGA'!$AD$167&lt;=8),"",
IF(AND('Formulário Orçamento de Conexão'!$G$49="RURAL",'SIMULADOR DE CARGA'!$AZ$62&gt;0,'SIMULADOR DE CARGA'!$BN$62&gt;0,'SIMULADOR DE CARGA'!$AD$167&gt;0,'SIMULADOR DE CARGA'!$AD$167&lt;=7.6),"",
IF(AND('Formulário Orçamento de Conexão'!$G$49="URBANO",'SIMULADOR DE CARGA'!$AD$167&gt;8),"",
IF(AND('Formulário Orçamento de Conexão'!$G$49="RURAL",'SIMULADOR DE CARGA'!$AD$167&gt;7.6),"","")
))))))</f>
        <v/>
      </c>
      <c r="G135" s="1081"/>
      <c r="H135" s="1082"/>
      <c r="I135" s="290" t="s">
        <v>130</v>
      </c>
      <c r="J135" s="1080" t="str">
        <f xml:space="preserve">
IF('SIMULADOR DE CARGA'!$AD$167=0,"",
IF(AND('Formulário Orçamento de Conexão'!$G$49="URBANO",'SIMULADOR DE CARGA'!$BN$62=0,'SIMULADOR DE CARGA'!$AZ$62&gt;0,'SIMULADOR DE CARGA'!$AD$167&gt;0,'SIMULADOR DE CARGA'!$AD$167&lt;=8),'Dados Norma'!BO5,
IF(AND('Formulário Orçamento de Conexão'!$G$49="RURAL",'SIMULADOR DE CARGA'!$BN$62=0,'SIMULADOR DE CARGA'!$AZ$62&gt;0,'SIMULADOR DE CARGA'!$AD$167&gt;0,'SIMULADOR DE CARGA'!$AD$167&lt;=7.6),'Dados Norma'!BV5,
IF(AND('Formulário Orçamento de Conexão'!$G$49="URBANO",'SIMULADOR DE CARGA'!$BN$62=0,'SIMULADOR DE CARGA'!$AD$167&gt;8,'SIMULADOR DE CARGA'!$AD$167&lt;=16),'Dados Norma'!BO8,
IF(AND('Formulário Orçamento de Conexão'!$G$49="RURAL",'SIMULADOR DE CARGA'!$BN$62=0,'SIMULADOR DE CARGA'!$AD$167&gt;7.6,'SIMULADOR DE CARGA'!$AD$167&lt;=19.2),'Dados Norma'!BV8,
IF(AND('Formulário Orçamento de Conexão'!$G$49="URBANO",'SIMULADOR DE CARGA'!$BN$62=0,'SIMULADOR DE CARGA'!$AD$167&gt;16),"",
IF(AND('Formulário Orçamento de Conexão'!$G$49="RURAL",'SIMULADOR DE CARGA'!$BN$62=0,'SIMULADOR DE CARGA'!$AD$167&gt;19.2,'SIMULADOR DE CARGA'!$AD$167&lt;=24),'Dados Norma'!BV9,
IF(AND('Formulário Orçamento de Conexão'!$G$49="RURAL",'SIMULADOR DE CARGA'!$BN$62=0,'SIMULADOR DE CARGA'!$AD$167&gt;24,'SIMULADOR DE CARGA'!$AD$167&lt;=30),'Dados Norma'!BV10,
IF(AND('Formulário Orçamento de Conexão'!$G$49="RURAL",'SIMULADOR DE CARGA'!$BN$62=0,'SIMULADOR DE CARGA'!$AD$167&gt;30,'SIMULADOR DE CARGA'!$AD$167&lt;=36),'Dados Norma'!BV11,
IF(AND('Formulário Orçamento de Conexão'!$G$49="RURAL",'SIMULADOR DE CARGA'!$BN$62=0,'SIMULADOR DE CARGA'!$AD$167&gt;36,'SIMULADOR DE CARGA'!$AD$167&lt;=50),'Dados Norma'!BV12,""))))))))))</f>
        <v/>
      </c>
      <c r="K135" s="1081"/>
      <c r="L135" s="1082"/>
      <c r="M135" s="290" t="s">
        <v>130</v>
      </c>
      <c r="N135" s="1080" t="str">
        <f xml:space="preserve">
IF('SIMULADOR DE CARGA'!$AD$167=0,"",
IF(AND('Formulário Orçamento de Conexão'!$G$49="URBANO",'SIMULADOR DE CARGA'!$BN$62&gt;0,'SIMULADOR DE CARGA'!$AD$167&gt;0,'SIMULADOR DE CARGA'!$AD$167&lt;=8),'Dados Norma'!BP5,
IF(AND('Formulário Orçamento de Conexão'!$G$49="RURAL",'SIMULADOR DE CARGA'!$BN$62&gt;0,'SIMULADOR DE CARGA'!$AD$167&gt;0,'SIMULADOR DE CARGA'!$AD$167&lt;=24),'Dados Norma'!BW9,
IF(AND('Formulário Orçamento de Conexão'!$G$49="RURAL",'SIMULADOR DE CARGA'!$BN$62&gt;0,'SIMULADOR DE CARGA'!$AD$167&gt;24,'SIMULADOR DE CARGA'!$AD$167&lt;=30),'Dados Norma'!BW10,
IF(AND('Formulário Orçamento de Conexão'!$G$49="RURAL",'SIMULADOR DE CARGA'!$BN$62&gt;0,'SIMULADOR DE CARGA'!$AD$167&gt;30,'SIMULADOR DE CARGA'!$AD$167&lt;=36),'Dados Norma'!BW11,
IF(AND('Formulário Orçamento de Conexão'!$G$49="RURAL",'SIMULADOR DE CARGA'!$BN$62&gt;0,'SIMULADOR DE CARGA'!$AD$167&gt;36,'SIMULADOR DE CARGA'!$AD$167&lt;=50),'Dados Norma'!BW12,
IF(AND('Formulário Orçamento de Conexão'!$G$49="URBANO",'SIMULADOR DE CARGA'!$BN$62&gt;0,'SIMULADOR DE CARGA'!$AD$167&gt;8,'SIMULADOR DE CARGA'!$AD$167&lt;=16),'Dados Norma'!BP8,
IF(AND('Formulário Orçamento de Conexão'!$G$49="URBANO",'SIMULADOR DE CARGA'!$AD$167&gt;16,'SIMULADOR DE CARGA'!$AD$167&lt;=24),'Dados Norma'!BP9,
IF(AND('Formulário Orçamento de Conexão'!$G$49="URBANO",'SIMULADOR DE CARGA'!$AD$167&gt;24,'SIMULADOR DE CARGA'!$AD$167&lt;=30.5),'Dados Norma'!BP10,
IF(AND('Formulário Orçamento de Conexão'!$G$49="URBANO",'SIMULADOR DE CARGA'!$AD$167&gt;30.5,'SIMULADOR DE CARGA'!$AD$167&lt;=38.1),'Dados Norma'!BP11,
IF(AND('Formulário Orçamento de Conexão'!$G$49="URBANO",'SIMULADOR DE CARGA'!$AD$167&gt;38.1,'SIMULADOR DE CARGA'!$AD$167&lt;=47.6),'Dados Norma'!BP12,
IF(AND('Formulário Orçamento de Conexão'!$G$49="URBANO",'SIMULADOR DE CARGA'!$AD$167&gt;47.6,'SIMULADOR DE CARGA'!$AD$167&lt;=57.1),'Dados Norma'!BP13,
IF(AND('Formulário Orçamento de Conexão'!$G$49="URBANO",'SIMULADOR DE CARGA'!$AD$167&gt;57.1,'SIMULADOR DE CARGA'!$AD$167&lt;=66.7),'Dados Norma'!BP14,
IF(AND('Formulário Orçamento de Conexão'!$G$49="URBANO",'SIMULADOR DE CARGA'!$AD$167&gt;66.7,'SIMULADOR DE CARGA'!$AD$167&lt;=75),'Dados Norma'!BP15,
IF(AND('Formulário Orçamento de Conexão'!$G$49="URBANO",'SIMULADOR DE CARGA'!$AD$167&gt;75,'SIMULADOR DE CARGA'!$AD$167&lt;=86),'Dados Norma'!BP16,
IF(AND('Formulário Orçamento de Conexão'!$G$49="URBANO",'SIMULADOR DE CARGA'!$AD$167&gt;86,'SIMULADOR DE CARGA'!$AD$167&lt;=95),'Dados Norma'!BP17,
IF(AND('Formulário Orçamento de Conexão'!$G$49="URBANO",'SIMULADOR DE CARGA'!$AD$167&gt;95,'SIMULADOR DE CARGA'!$AD$167&lt;=114),'Dados Norma'!BP18,
IF(AND('Formulário Orçamento de Conexão'!$G$49="URBANO",'SIMULADOR DE CARGA'!$AD$167&gt;114,'SIMULADOR DE CARGA'!$AD$167&lt;=152),'Dados Norma'!BP19,
IF(AND('Formulário Orçamento de Conexão'!$G$49="URBANO",'SIMULADOR DE CARGA'!$AD$167&gt;114,'SIMULADOR DE CARGA'!$AD$167&lt;=152),'Dados Norma'!BP19,
IF(AND('Formulário Orçamento de Conexão'!$G$49="URBANO",'SIMULADOR DE CARGA'!$AD$167&gt;152,'SIMULADOR DE CARGA'!$AD$167&lt;=171),'Dados Norma'!BP20,
IF(AND('Formulário Orçamento de Conexão'!$G$49="URBANO",'SIMULADOR DE CARGA'!$AD$167&gt;171,'SIMULADOR DE CARGA'!$AD$167&lt;=188),'Dados Norma'!BP21,
IF(AND('Formulário Orçamento de Conexão'!$G$49="URBANO",'SIMULADOR DE CARGA'!$AD$167&gt;188,'SIMULADOR DE CARGA'!$AD$167&lt;=228),'Dados Norma'!BP22,
IF(AND('Formulário Orçamento de Conexão'!$G$49="URBANO",'SIMULADOR DE CARGA'!$AD$167&gt;228,'SIMULADOR DE CARGA'!$AD$167&lt;=266),'Dados Norma'!BP23,
IF(AND('Formulário Orçamento de Conexão'!$G$49="URBANO",'SIMULADOR DE CARGA'!$AD$167&gt;266,'SIMULADOR DE CARGA'!$AD$167&lt;=304),'Dados Norma'!BP24,
IF('SIMULADOR DE CARGA'!$AD$167&gt;304,"NÃO EXISTENTE","")
))))))))))))))))))))))))</f>
        <v/>
      </c>
      <c r="O135" s="1081"/>
      <c r="P135" s="1081"/>
      <c r="Q135" s="1082"/>
      <c r="R135" s="290"/>
    </row>
    <row r="136" spans="3:18" ht="15.75">
      <c r="C136" s="405"/>
      <c r="D136" s="405"/>
      <c r="F136" s="405"/>
      <c r="G136" s="405"/>
      <c r="H136" s="405"/>
      <c r="I136" s="405"/>
      <c r="J136" s="405"/>
      <c r="K136" s="405"/>
      <c r="L136" s="405"/>
      <c r="M136" s="405"/>
      <c r="N136" s="405"/>
      <c r="O136" s="405"/>
      <c r="P136" s="405"/>
      <c r="Q136" s="405"/>
      <c r="R136" s="405"/>
    </row>
    <row r="137" spans="3:18" ht="20.100000000000001" customHeight="1">
      <c r="C137" s="1007" t="s">
        <v>175</v>
      </c>
      <c r="D137" s="1008"/>
      <c r="E137" s="1008"/>
      <c r="F137" s="1008"/>
      <c r="G137" s="1008"/>
      <c r="H137" s="1008"/>
      <c r="I137" s="1008"/>
      <c r="J137" s="1008"/>
      <c r="K137" s="1008"/>
      <c r="L137" s="1008"/>
      <c r="M137" s="1008"/>
      <c r="N137" s="1008"/>
      <c r="O137" s="1008"/>
      <c r="P137" s="1008"/>
      <c r="Q137" s="1008"/>
      <c r="R137" s="1009"/>
    </row>
    <row r="138" spans="3:18" ht="20.100000000000001" customHeight="1">
      <c r="C138" s="893" t="s">
        <v>134</v>
      </c>
      <c r="D138" s="894"/>
      <c r="E138" s="980"/>
      <c r="F138" s="946"/>
      <c r="G138" s="947"/>
      <c r="H138" s="948"/>
      <c r="I138" s="495"/>
      <c r="J138" s="1072" t="s">
        <v>139</v>
      </c>
      <c r="K138" s="1072"/>
      <c r="L138" s="1072"/>
      <c r="M138" s="1073"/>
      <c r="N138" s="1061" t="s">
        <v>383</v>
      </c>
      <c r="O138" s="768"/>
      <c r="P138" s="769"/>
      <c r="Q138" s="978"/>
      <c r="R138" s="979"/>
    </row>
    <row r="139" spans="3:18" ht="20.100000000000001" customHeight="1">
      <c r="C139" s="925" t="s">
        <v>135</v>
      </c>
      <c r="D139" s="926"/>
      <c r="E139" s="926"/>
      <c r="F139" s="926"/>
      <c r="G139" s="926"/>
      <c r="H139" s="926"/>
      <c r="I139" s="926"/>
      <c r="J139" s="926"/>
      <c r="K139" s="926"/>
      <c r="L139" s="926"/>
      <c r="M139" s="926"/>
      <c r="N139" s="926"/>
      <c r="O139" s="926"/>
      <c r="P139" s="926"/>
      <c r="Q139" s="926"/>
      <c r="R139" s="927"/>
    </row>
    <row r="140" spans="3:18" ht="20.100000000000001" customHeight="1">
      <c r="C140" s="759" t="s">
        <v>136</v>
      </c>
      <c r="D140" s="949"/>
      <c r="E140" s="761"/>
      <c r="F140" s="1025" t="str">
        <f xml:space="preserve">
IF(AND(N135&lt;&gt;"",J135="",F135=""),N135,
IF(AND(N135="",J135&lt;&gt;"",F135=""),J135,
IF(AND(N135="",J135="",F135&lt;&gt;""),F135,
IF(AND(N135="",J135="",F135=""),"",))))</f>
        <v/>
      </c>
      <c r="G140" s="1026"/>
      <c r="H140" s="1027"/>
      <c r="I140" s="368"/>
      <c r="J140" s="345" t="s">
        <v>137</v>
      </c>
      <c r="K140" s="348"/>
      <c r="L140" s="403"/>
      <c r="M140" s="360"/>
      <c r="N140" s="368"/>
      <c r="O140" s="348" t="s">
        <v>138</v>
      </c>
      <c r="P140" s="403"/>
      <c r="Q140" s="978"/>
      <c r="R140" s="979"/>
    </row>
    <row r="141" spans="3:18" ht="26.25" customHeight="1">
      <c r="C141" s="995" t="s">
        <v>841</v>
      </c>
      <c r="D141" s="995"/>
      <c r="E141" s="995"/>
      <c r="F141" s="995"/>
      <c r="G141" s="996" t="s">
        <v>2320</v>
      </c>
      <c r="H141" s="997"/>
      <c r="I141" s="997"/>
      <c r="J141" s="997"/>
      <c r="K141" s="1071"/>
      <c r="L141" s="1071"/>
      <c r="M141" s="1071"/>
      <c r="N141" s="1071"/>
      <c r="O141" s="1071"/>
      <c r="P141" s="1071"/>
      <c r="Q141" s="1071"/>
      <c r="R141" s="1071"/>
    </row>
    <row r="142" spans="3:18" ht="24.75" customHeight="1">
      <c r="C142" s="523" t="s">
        <v>140</v>
      </c>
      <c r="D142" s="996" t="s">
        <v>2318</v>
      </c>
      <c r="E142" s="997"/>
      <c r="F142" s="997"/>
      <c r="G142" s="997"/>
      <c r="H142" s="997"/>
      <c r="I142" s="997"/>
      <c r="J142" s="997"/>
      <c r="K142" s="997"/>
      <c r="L142" s="997"/>
      <c r="M142" s="997"/>
      <c r="N142" s="997"/>
      <c r="O142" s="997"/>
      <c r="P142" s="999"/>
      <c r="Q142" s="1087"/>
      <c r="R142" s="1087"/>
    </row>
    <row r="143" spans="3:18" ht="20.100000000000001" customHeight="1">
      <c r="C143" s="925" t="s">
        <v>141</v>
      </c>
      <c r="D143" s="1088"/>
      <c r="E143" s="1088"/>
      <c r="F143" s="1088"/>
      <c r="G143" s="1088"/>
      <c r="H143" s="1088"/>
      <c r="I143" s="1088"/>
      <c r="J143" s="1088"/>
      <c r="K143" s="1088"/>
      <c r="L143" s="1088"/>
      <c r="M143" s="1088"/>
      <c r="N143" s="1088"/>
      <c r="O143" s="1088"/>
      <c r="P143" s="1088"/>
      <c r="Q143" s="1088"/>
      <c r="R143" s="927"/>
    </row>
    <row r="144" spans="3:18" ht="20.100000000000001" customHeight="1">
      <c r="C144" s="759" t="s">
        <v>142</v>
      </c>
      <c r="D144" s="949"/>
      <c r="E144" s="761"/>
      <c r="F144" s="701" t="s">
        <v>143</v>
      </c>
      <c r="G144" s="751"/>
      <c r="H144" s="774"/>
      <c r="I144" s="752"/>
      <c r="J144" s="407" t="s">
        <v>144</v>
      </c>
      <c r="K144" s="404"/>
      <c r="L144" s="408" t="s">
        <v>145</v>
      </c>
      <c r="M144" s="751"/>
      <c r="N144" s="752"/>
      <c r="O144" s="409" t="s">
        <v>146</v>
      </c>
      <c r="P144" s="988"/>
      <c r="Q144" s="989"/>
      <c r="R144" s="411"/>
    </row>
    <row r="145" spans="3:18" ht="20.100000000000001" customHeight="1">
      <c r="C145" s="1069"/>
      <c r="D145" s="1070"/>
      <c r="E145" s="1070"/>
      <c r="F145" s="1102"/>
      <c r="G145" s="1102"/>
      <c r="H145" s="1102"/>
      <c r="I145" s="1103"/>
      <c r="J145" s="360" t="s">
        <v>147</v>
      </c>
      <c r="K145" s="368"/>
      <c r="L145" s="348" t="s">
        <v>148</v>
      </c>
      <c r="M145" s="751"/>
      <c r="N145" s="752"/>
      <c r="O145" s="344" t="s">
        <v>146</v>
      </c>
      <c r="P145" s="751"/>
      <c r="Q145" s="752"/>
      <c r="R145" s="411"/>
    </row>
    <row r="146" spans="3:18" ht="21" customHeight="1">
      <c r="C146" s="1046" t="s">
        <v>149</v>
      </c>
      <c r="D146" s="1046"/>
      <c r="E146" s="1046"/>
      <c r="F146" s="696"/>
      <c r="G146" s="1047"/>
      <c r="H146" s="1047"/>
      <c r="I146" s="1047"/>
      <c r="J146" s="1047"/>
      <c r="K146" s="1047"/>
      <c r="L146" s="1047"/>
      <c r="M146" s="1047"/>
      <c r="N146" s="1047"/>
      <c r="O146" s="1047"/>
      <c r="P146" s="1047"/>
      <c r="Q146" s="1047"/>
      <c r="R146" s="1047"/>
    </row>
    <row r="147" spans="3:18" ht="10.5" customHeight="1"/>
    <row r="148" spans="3:18" ht="20.100000000000001" customHeight="1">
      <c r="C148" s="1058" t="s">
        <v>176</v>
      </c>
      <c r="D148" s="1059"/>
      <c r="E148" s="1059"/>
      <c r="F148" s="1059"/>
      <c r="G148" s="1059"/>
      <c r="H148" s="1059"/>
      <c r="I148" s="1059"/>
      <c r="J148" s="1059"/>
      <c r="K148" s="1059"/>
      <c r="L148" s="1059"/>
      <c r="M148" s="1059"/>
      <c r="N148" s="1059"/>
      <c r="O148" s="1059"/>
      <c r="P148" s="1059"/>
      <c r="Q148" s="1059"/>
      <c r="R148" s="1060"/>
    </row>
    <row r="149" spans="3:18" ht="20.100000000000001" hidden="1" customHeight="1">
      <c r="C149" s="1089" t="s">
        <v>721</v>
      </c>
      <c r="D149" s="1090"/>
      <c r="E149" s="1083"/>
      <c r="F149" s="1084" t="s">
        <v>383</v>
      </c>
      <c r="G149" s="1084"/>
      <c r="H149" s="1085"/>
      <c r="I149" s="177"/>
      <c r="J149" s="466"/>
      <c r="K149" s="466"/>
      <c r="L149" s="466"/>
      <c r="M149" s="466"/>
      <c r="N149" s="466"/>
      <c r="O149" s="466"/>
      <c r="P149" s="466"/>
      <c r="Q149" s="466"/>
      <c r="R149" s="178"/>
    </row>
    <row r="150" spans="3:18" ht="24" customHeight="1">
      <c r="C150" s="1104" t="s">
        <v>2448</v>
      </c>
      <c r="D150" s="1104"/>
      <c r="E150" s="1104"/>
      <c r="F150" s="1104"/>
      <c r="G150" s="1104"/>
      <c r="H150" s="1104"/>
      <c r="I150" s="1104"/>
      <c r="J150" s="1104"/>
      <c r="K150" s="1104"/>
      <c r="L150" s="1104"/>
      <c r="M150" s="1104"/>
      <c r="N150" s="1104"/>
      <c r="O150" s="1104"/>
      <c r="P150" s="1104"/>
      <c r="Q150" s="1104"/>
      <c r="R150" s="1104"/>
    </row>
    <row r="151" spans="3:18" s="462" customFormat="1" ht="50.1" customHeight="1">
      <c r="C151" s="467" t="s">
        <v>39</v>
      </c>
      <c r="D151" s="464">
        <v>1500</v>
      </c>
      <c r="E151" s="481"/>
      <c r="F151" s="468" t="s">
        <v>40</v>
      </c>
      <c r="G151" s="464">
        <v>2500</v>
      </c>
      <c r="H151" s="468" t="s">
        <v>41</v>
      </c>
      <c r="I151" s="464">
        <v>4000</v>
      </c>
      <c r="J151" s="468" t="s">
        <v>42</v>
      </c>
      <c r="K151" s="464">
        <v>6000</v>
      </c>
      <c r="L151" s="469" t="s">
        <v>43</v>
      </c>
      <c r="M151" s="464">
        <v>1000</v>
      </c>
      <c r="N151" s="469" t="s">
        <v>44</v>
      </c>
      <c r="O151" s="464">
        <v>600</v>
      </c>
      <c r="P151" s="469" t="s">
        <v>45</v>
      </c>
      <c r="Q151" s="464">
        <v>1000</v>
      </c>
      <c r="R151" s="470"/>
    </row>
    <row r="152" spans="3:18">
      <c r="C152" s="308"/>
      <c r="D152" s="309"/>
      <c r="F152" s="309"/>
      <c r="G152" s="309"/>
      <c r="H152" s="309"/>
      <c r="I152" s="309"/>
      <c r="J152" s="309"/>
      <c r="K152" s="309"/>
      <c r="L152" s="309"/>
      <c r="M152" s="309"/>
      <c r="N152" s="309"/>
      <c r="O152" s="309"/>
      <c r="P152" s="309"/>
      <c r="Q152" s="309"/>
      <c r="R152" s="310"/>
    </row>
    <row r="153" spans="3:18">
      <c r="C153" s="308"/>
      <c r="D153" s="309"/>
      <c r="F153" s="309"/>
      <c r="G153" s="309"/>
      <c r="H153" s="309"/>
      <c r="I153" s="309"/>
      <c r="J153" s="309"/>
      <c r="K153" s="309"/>
      <c r="L153" s="309"/>
      <c r="M153" s="309"/>
      <c r="N153" s="309"/>
      <c r="O153" s="309"/>
      <c r="P153" s="309"/>
      <c r="Q153" s="309"/>
      <c r="R153" s="310"/>
    </row>
    <row r="154" spans="3:18">
      <c r="C154" s="308"/>
      <c r="D154" s="309"/>
      <c r="F154" s="309"/>
      <c r="G154" s="309"/>
      <c r="H154" s="309"/>
      <c r="I154" s="309"/>
      <c r="J154" s="309"/>
      <c r="K154" s="309"/>
      <c r="L154" s="309"/>
      <c r="M154" s="309"/>
      <c r="N154" s="309"/>
      <c r="O154" s="309"/>
      <c r="P154" s="172"/>
      <c r="Q154" s="309"/>
      <c r="R154" s="310"/>
    </row>
    <row r="155" spans="3:18">
      <c r="C155" s="308"/>
      <c r="D155" s="309"/>
      <c r="F155" s="309"/>
      <c r="G155" s="309"/>
      <c r="H155" s="309"/>
      <c r="I155" s="309"/>
      <c r="J155" s="309"/>
      <c r="K155" s="309"/>
      <c r="L155" s="309"/>
      <c r="M155" s="309"/>
      <c r="N155" s="309"/>
      <c r="O155" s="309"/>
      <c r="P155" s="309"/>
      <c r="Q155" s="309"/>
      <c r="R155" s="310"/>
    </row>
    <row r="156" spans="3:18">
      <c r="C156" s="308"/>
      <c r="D156" s="309"/>
      <c r="F156" s="309"/>
      <c r="G156" s="309"/>
      <c r="H156" s="309"/>
      <c r="I156" s="309"/>
      <c r="J156" s="309"/>
      <c r="K156" s="309"/>
      <c r="L156" s="309"/>
      <c r="M156" s="309"/>
      <c r="N156" s="309"/>
      <c r="O156" s="309"/>
      <c r="P156" s="309"/>
      <c r="Q156" s="309"/>
      <c r="R156" s="310"/>
    </row>
    <row r="157" spans="3:18">
      <c r="C157" s="311" t="s">
        <v>46</v>
      </c>
      <c r="D157" s="179">
        <v>0</v>
      </c>
      <c r="F157" s="312" t="s">
        <v>46</v>
      </c>
      <c r="G157" s="179">
        <v>0</v>
      </c>
      <c r="H157" s="312" t="s">
        <v>46</v>
      </c>
      <c r="I157" s="179">
        <v>0</v>
      </c>
      <c r="J157" s="312" t="s">
        <v>46</v>
      </c>
      <c r="K157" s="179">
        <v>0</v>
      </c>
      <c r="L157" s="312" t="s">
        <v>46</v>
      </c>
      <c r="M157" s="179">
        <v>0</v>
      </c>
      <c r="N157" s="312" t="s">
        <v>46</v>
      </c>
      <c r="O157" s="179">
        <v>0</v>
      </c>
      <c r="P157" s="312" t="s">
        <v>46</v>
      </c>
      <c r="Q157" s="179">
        <v>0</v>
      </c>
      <c r="R157" s="310"/>
    </row>
    <row r="158" spans="3:18" ht="2.1" customHeight="1">
      <c r="C158" s="308"/>
      <c r="D158" s="309"/>
      <c r="F158" s="309"/>
      <c r="G158" s="309"/>
      <c r="H158" s="309"/>
      <c r="I158" s="309"/>
      <c r="J158" s="172"/>
      <c r="K158" s="309"/>
      <c r="L158" s="172"/>
      <c r="M158" s="309"/>
      <c r="N158" s="309"/>
      <c r="O158" s="309"/>
      <c r="P158" s="309"/>
      <c r="Q158" s="309"/>
      <c r="R158" s="310"/>
    </row>
    <row r="159" spans="3:18" ht="2.1" customHeight="1">
      <c r="C159" s="308"/>
      <c r="D159" s="309"/>
      <c r="F159" s="172"/>
      <c r="G159" s="309"/>
      <c r="H159" s="309"/>
      <c r="I159" s="309"/>
      <c r="J159" s="309"/>
      <c r="K159" s="172"/>
      <c r="L159" s="309"/>
      <c r="M159" s="309"/>
      <c r="N159" s="309"/>
      <c r="O159" s="309"/>
      <c r="P159" s="309"/>
      <c r="Q159" s="309"/>
      <c r="R159" s="310"/>
    </row>
    <row r="160" spans="3:18" ht="2.1" customHeight="1">
      <c r="C160" s="308"/>
      <c r="D160" s="309"/>
      <c r="F160" s="309"/>
      <c r="G160" s="309"/>
      <c r="H160" s="309"/>
      <c r="I160" s="172"/>
      <c r="J160" s="309"/>
      <c r="K160" s="309"/>
      <c r="L160" s="172"/>
      <c r="M160" s="309"/>
      <c r="N160" s="309"/>
      <c r="O160" s="309"/>
      <c r="P160" s="309"/>
      <c r="Q160" s="309"/>
      <c r="R160" s="310"/>
    </row>
    <row r="161" spans="3:18" s="462" customFormat="1" ht="50.1" customHeight="1">
      <c r="C161" s="180" t="s">
        <v>47</v>
      </c>
      <c r="D161" s="465">
        <v>500</v>
      </c>
      <c r="F161" s="238" t="s">
        <v>48</v>
      </c>
      <c r="G161" s="465">
        <v>6600</v>
      </c>
      <c r="H161" s="239" t="s">
        <v>49</v>
      </c>
      <c r="I161" s="465">
        <v>100</v>
      </c>
      <c r="J161" s="238" t="s">
        <v>50</v>
      </c>
      <c r="K161" s="465">
        <v>600</v>
      </c>
      <c r="L161" s="238" t="s">
        <v>51</v>
      </c>
      <c r="M161" s="465">
        <v>1200</v>
      </c>
      <c r="N161" s="239" t="s">
        <v>52</v>
      </c>
      <c r="O161" s="465">
        <v>4400</v>
      </c>
      <c r="P161" s="239" t="s">
        <v>53</v>
      </c>
      <c r="Q161" s="465">
        <v>6000</v>
      </c>
      <c r="R161" s="461"/>
    </row>
    <row r="162" spans="3:18">
      <c r="C162" s="308"/>
      <c r="D162" s="309"/>
      <c r="F162" s="309"/>
      <c r="G162" s="309"/>
      <c r="H162" s="172"/>
      <c r="I162" s="309"/>
      <c r="J162" s="309"/>
      <c r="K162" s="309"/>
      <c r="L162" s="309"/>
      <c r="M162" s="309"/>
      <c r="N162" s="309"/>
      <c r="O162" s="309"/>
      <c r="P162" s="309"/>
      <c r="Q162" s="309"/>
      <c r="R162" s="310"/>
    </row>
    <row r="163" spans="3:18">
      <c r="C163" s="308"/>
      <c r="D163" s="309"/>
      <c r="F163" s="309"/>
      <c r="G163" s="309"/>
      <c r="H163" s="309"/>
      <c r="I163" s="309"/>
      <c r="J163" s="309"/>
      <c r="K163" s="309"/>
      <c r="L163" s="309"/>
      <c r="M163" s="309"/>
      <c r="N163" s="309"/>
      <c r="O163" s="309"/>
      <c r="P163" s="172"/>
      <c r="Q163" s="309"/>
      <c r="R163" s="310"/>
    </row>
    <row r="164" spans="3:18">
      <c r="C164" s="308"/>
      <c r="D164" s="309"/>
      <c r="F164" s="309"/>
      <c r="G164" s="309"/>
      <c r="H164" s="309"/>
      <c r="I164" s="309"/>
      <c r="J164" s="309"/>
      <c r="K164" s="309"/>
      <c r="L164" s="172"/>
      <c r="M164" s="309"/>
      <c r="N164" s="309"/>
      <c r="O164" s="309"/>
      <c r="P164" s="309"/>
      <c r="Q164" s="309"/>
      <c r="R164" s="310"/>
    </row>
    <row r="165" spans="3:18">
      <c r="C165" s="308"/>
      <c r="D165" s="309"/>
      <c r="F165" s="309"/>
      <c r="G165" s="309"/>
      <c r="H165" s="309"/>
      <c r="I165" s="309"/>
      <c r="J165" s="309"/>
      <c r="K165" s="309"/>
      <c r="L165" s="309"/>
      <c r="M165" s="309"/>
      <c r="N165" s="309"/>
      <c r="O165" s="309"/>
      <c r="P165" s="309"/>
      <c r="Q165" s="309"/>
      <c r="R165" s="310"/>
    </row>
    <row r="166" spans="3:18">
      <c r="C166" s="308"/>
      <c r="D166" s="309"/>
      <c r="F166" s="309"/>
      <c r="G166" s="309"/>
      <c r="H166" s="309"/>
      <c r="I166" s="309"/>
      <c r="J166" s="309"/>
      <c r="K166" s="309"/>
      <c r="L166" s="309"/>
      <c r="M166" s="309"/>
      <c r="N166" s="309"/>
      <c r="O166" s="309"/>
      <c r="P166" s="309"/>
      <c r="Q166" s="309"/>
      <c r="R166" s="310"/>
    </row>
    <row r="167" spans="3:18">
      <c r="C167" s="311" t="s">
        <v>46</v>
      </c>
      <c r="D167" s="179">
        <v>0</v>
      </c>
      <c r="F167" s="312" t="s">
        <v>46</v>
      </c>
      <c r="G167" s="179">
        <v>0</v>
      </c>
      <c r="H167" s="312" t="s">
        <v>46</v>
      </c>
      <c r="I167" s="179">
        <v>0</v>
      </c>
      <c r="J167" s="312" t="s">
        <v>46</v>
      </c>
      <c r="K167" s="179">
        <v>0</v>
      </c>
      <c r="L167" s="312" t="s">
        <v>46</v>
      </c>
      <c r="M167" s="179">
        <v>0</v>
      </c>
      <c r="N167" s="312" t="s">
        <v>46</v>
      </c>
      <c r="O167" s="179"/>
      <c r="P167" s="312" t="s">
        <v>46</v>
      </c>
      <c r="Q167" s="179"/>
      <c r="R167" s="310"/>
    </row>
    <row r="168" spans="3:18" ht="2.1" customHeight="1">
      <c r="C168" s="308"/>
      <c r="D168" s="309"/>
      <c r="F168" s="309"/>
      <c r="G168" s="309"/>
      <c r="H168" s="309"/>
      <c r="I168" s="309"/>
      <c r="J168" s="172"/>
      <c r="K168" s="309"/>
      <c r="L168" s="309"/>
      <c r="M168" s="309"/>
      <c r="N168" s="309"/>
      <c r="O168" s="309"/>
      <c r="P168" s="309"/>
      <c r="Q168" s="309"/>
      <c r="R168" s="310"/>
    </row>
    <row r="169" spans="3:18" ht="2.1" customHeight="1">
      <c r="C169" s="308"/>
      <c r="D169" s="309"/>
      <c r="F169" s="309"/>
      <c r="G169" s="309"/>
      <c r="H169" s="309"/>
      <c r="I169" s="309"/>
      <c r="J169" s="309"/>
      <c r="K169" s="309"/>
      <c r="L169" s="309"/>
      <c r="M169" s="309"/>
      <c r="N169" s="309"/>
      <c r="O169" s="309"/>
      <c r="P169" s="309"/>
      <c r="Q169" s="309"/>
      <c r="R169" s="310"/>
    </row>
    <row r="170" spans="3:18" ht="2.1" customHeight="1">
      <c r="C170" s="308"/>
      <c r="D170" s="309"/>
      <c r="F170" s="309"/>
      <c r="G170" s="309"/>
      <c r="H170" s="309"/>
      <c r="I170" s="309"/>
      <c r="J170" s="309"/>
      <c r="K170" s="309"/>
      <c r="L170" s="309"/>
      <c r="M170" s="309"/>
      <c r="N170" s="309"/>
      <c r="O170" s="309"/>
      <c r="P170" s="309"/>
      <c r="Q170" s="309"/>
      <c r="R170" s="310"/>
    </row>
    <row r="171" spans="3:18" s="462" customFormat="1" ht="50.1" customHeight="1">
      <c r="C171" s="180" t="s">
        <v>54</v>
      </c>
      <c r="D171" s="465">
        <v>6500</v>
      </c>
      <c r="F171" s="238" t="s">
        <v>55</v>
      </c>
      <c r="G171" s="465">
        <v>100</v>
      </c>
      <c r="H171" s="239" t="s">
        <v>56</v>
      </c>
      <c r="I171" s="465">
        <v>1000</v>
      </c>
      <c r="J171" s="238" t="s">
        <v>57</v>
      </c>
      <c r="K171" s="465">
        <v>300</v>
      </c>
      <c r="L171" s="239" t="s">
        <v>58</v>
      </c>
      <c r="M171" s="465">
        <v>200</v>
      </c>
      <c r="N171" s="239" t="s">
        <v>59</v>
      </c>
      <c r="O171" s="465">
        <v>150</v>
      </c>
      <c r="P171" s="238" t="s">
        <v>60</v>
      </c>
      <c r="Q171" s="465">
        <v>1000</v>
      </c>
      <c r="R171" s="461"/>
    </row>
    <row r="172" spans="3:18">
      <c r="C172" s="308"/>
      <c r="D172" s="309"/>
      <c r="F172" s="309"/>
      <c r="G172" s="309"/>
      <c r="H172" s="309"/>
      <c r="I172" s="309"/>
      <c r="J172" s="309"/>
      <c r="K172" s="309"/>
      <c r="L172" s="309"/>
      <c r="M172" s="309"/>
      <c r="N172" s="309"/>
      <c r="O172" s="309"/>
      <c r="P172" s="309"/>
      <c r="Q172" s="309"/>
      <c r="R172" s="310"/>
    </row>
    <row r="173" spans="3:18">
      <c r="C173" s="308"/>
      <c r="D173" s="309"/>
      <c r="F173" s="309"/>
      <c r="G173" s="309"/>
      <c r="H173" s="172"/>
      <c r="I173" s="309"/>
      <c r="J173" s="309"/>
      <c r="K173" s="309"/>
      <c r="L173" s="309"/>
      <c r="M173" s="309"/>
      <c r="N173" s="309"/>
      <c r="O173" s="172"/>
      <c r="P173" s="309"/>
      <c r="Q173" s="309"/>
      <c r="R173" s="310"/>
    </row>
    <row r="174" spans="3:18">
      <c r="C174" s="171"/>
      <c r="D174" s="309"/>
      <c r="F174" s="309"/>
      <c r="G174" s="309"/>
      <c r="H174" s="309"/>
      <c r="I174" s="309"/>
      <c r="J174" s="172"/>
      <c r="K174" s="309"/>
      <c r="L174" s="309"/>
      <c r="M174" s="309"/>
      <c r="N174" s="309"/>
      <c r="O174" s="309"/>
      <c r="P174" s="309"/>
      <c r="Q174" s="309"/>
      <c r="R174" s="310"/>
    </row>
    <row r="175" spans="3:18">
      <c r="C175" s="308"/>
      <c r="D175" s="309"/>
      <c r="F175" s="309"/>
      <c r="G175" s="309"/>
      <c r="H175" s="309"/>
      <c r="I175" s="309"/>
      <c r="J175" s="172"/>
      <c r="K175" s="309"/>
      <c r="L175" s="309"/>
      <c r="M175" s="309"/>
      <c r="N175" s="309"/>
      <c r="O175" s="309"/>
      <c r="P175" s="309"/>
      <c r="Q175" s="309"/>
      <c r="R175" s="310"/>
    </row>
    <row r="176" spans="3:18">
      <c r="C176" s="308"/>
      <c r="D176" s="309"/>
      <c r="F176" s="309"/>
      <c r="G176" s="309"/>
      <c r="H176" s="309"/>
      <c r="I176" s="309"/>
      <c r="J176" s="309"/>
      <c r="K176" s="309"/>
      <c r="L176" s="309"/>
      <c r="M176" s="309"/>
      <c r="N176" s="309"/>
      <c r="O176" s="309"/>
      <c r="P176" s="309"/>
      <c r="Q176" s="309"/>
      <c r="R176" s="310"/>
    </row>
    <row r="177" spans="3:18">
      <c r="C177" s="311" t="s">
        <v>46</v>
      </c>
      <c r="D177" s="179">
        <v>0</v>
      </c>
      <c r="F177" s="312" t="s">
        <v>46</v>
      </c>
      <c r="G177" s="179">
        <v>0</v>
      </c>
      <c r="H177" s="312" t="s">
        <v>46</v>
      </c>
      <c r="I177" s="179">
        <v>0</v>
      </c>
      <c r="J177" s="312" t="s">
        <v>46</v>
      </c>
      <c r="K177" s="179">
        <v>0</v>
      </c>
      <c r="L177" s="312" t="s">
        <v>46</v>
      </c>
      <c r="M177" s="179">
        <v>0</v>
      </c>
      <c r="N177" s="312" t="s">
        <v>46</v>
      </c>
      <c r="O177" s="179">
        <v>0</v>
      </c>
      <c r="P177" s="312" t="s">
        <v>46</v>
      </c>
      <c r="Q177" s="179">
        <v>0</v>
      </c>
      <c r="R177" s="310"/>
    </row>
    <row r="178" spans="3:18" ht="2.1" customHeight="1">
      <c r="C178" s="308"/>
      <c r="D178" s="309"/>
      <c r="F178" s="309"/>
      <c r="G178" s="309"/>
      <c r="H178" s="309"/>
      <c r="I178" s="309"/>
      <c r="J178" s="309"/>
      <c r="K178" s="309"/>
      <c r="L178" s="309"/>
      <c r="M178" s="309"/>
      <c r="N178" s="309"/>
      <c r="O178" s="309"/>
      <c r="P178" s="309"/>
      <c r="Q178" s="309"/>
      <c r="R178" s="310"/>
    </row>
    <row r="179" spans="3:18" ht="2.1" customHeight="1">
      <c r="C179" s="308"/>
      <c r="D179" s="309"/>
      <c r="F179" s="309"/>
      <c r="G179" s="309"/>
      <c r="H179" s="309"/>
      <c r="I179" s="309"/>
      <c r="J179" s="309"/>
      <c r="K179" s="309"/>
      <c r="L179" s="309"/>
      <c r="M179" s="309"/>
      <c r="N179" s="309"/>
      <c r="O179" s="309"/>
      <c r="P179" s="309"/>
      <c r="Q179" s="309"/>
      <c r="R179" s="310"/>
    </row>
    <row r="180" spans="3:18" ht="2.1" customHeight="1">
      <c r="C180" s="308"/>
      <c r="D180" s="309"/>
      <c r="F180" s="309"/>
      <c r="G180" s="309"/>
      <c r="H180" s="309"/>
      <c r="I180" s="309"/>
      <c r="J180" s="309"/>
      <c r="K180" s="309"/>
      <c r="L180" s="309"/>
      <c r="M180" s="309"/>
      <c r="N180" s="309"/>
      <c r="O180" s="309"/>
      <c r="P180" s="309"/>
      <c r="Q180" s="309"/>
      <c r="R180" s="310"/>
    </row>
    <row r="181" spans="3:18" s="462" customFormat="1" ht="50.1" customHeight="1">
      <c r="C181" s="181" t="s">
        <v>61</v>
      </c>
      <c r="D181" s="465">
        <v>500</v>
      </c>
      <c r="F181" s="238" t="s">
        <v>62</v>
      </c>
      <c r="G181" s="465">
        <v>90</v>
      </c>
      <c r="H181" s="239" t="s">
        <v>63</v>
      </c>
      <c r="I181" s="465">
        <v>1500</v>
      </c>
      <c r="J181" s="238" t="s">
        <v>64</v>
      </c>
      <c r="K181" s="465">
        <v>2100</v>
      </c>
      <c r="L181" s="238" t="s">
        <v>65</v>
      </c>
      <c r="M181" s="465">
        <v>2700</v>
      </c>
      <c r="N181" s="239" t="s">
        <v>66</v>
      </c>
      <c r="O181" s="465">
        <v>750</v>
      </c>
      <c r="P181" s="238" t="s">
        <v>67</v>
      </c>
      <c r="Q181" s="465">
        <v>4500</v>
      </c>
      <c r="R181" s="461"/>
    </row>
    <row r="182" spans="3:18">
      <c r="C182" s="308"/>
      <c r="D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309"/>
      <c r="P182" s="309"/>
      <c r="Q182" s="309"/>
      <c r="R182" s="310"/>
    </row>
    <row r="183" spans="3:18">
      <c r="C183" s="171"/>
      <c r="D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309"/>
      <c r="P183" s="309"/>
      <c r="Q183" s="309"/>
      <c r="R183" s="310"/>
    </row>
    <row r="184" spans="3:18">
      <c r="C184" s="308"/>
      <c r="D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309"/>
      <c r="P184" s="309"/>
      <c r="Q184" s="309"/>
      <c r="R184" s="310"/>
    </row>
    <row r="185" spans="3:18">
      <c r="C185" s="308"/>
      <c r="D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309"/>
      <c r="Q185" s="309"/>
      <c r="R185" s="310"/>
    </row>
    <row r="186" spans="3:18">
      <c r="C186" s="308"/>
      <c r="D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  <c r="Q186" s="309"/>
      <c r="R186" s="310"/>
    </row>
    <row r="187" spans="3:18">
      <c r="C187" s="311" t="s">
        <v>46</v>
      </c>
      <c r="D187" s="179">
        <v>0</v>
      </c>
      <c r="F187" s="312" t="s">
        <v>46</v>
      </c>
      <c r="G187" s="179">
        <v>0</v>
      </c>
      <c r="H187" s="312" t="s">
        <v>46</v>
      </c>
      <c r="I187" s="179">
        <v>0</v>
      </c>
      <c r="J187" s="312" t="s">
        <v>46</v>
      </c>
      <c r="K187" s="179">
        <v>0</v>
      </c>
      <c r="L187" s="312" t="s">
        <v>46</v>
      </c>
      <c r="M187" s="179">
        <v>0</v>
      </c>
      <c r="N187" s="312" t="s">
        <v>46</v>
      </c>
      <c r="O187" s="179">
        <v>0</v>
      </c>
      <c r="P187" s="312" t="s">
        <v>46</v>
      </c>
      <c r="Q187" s="179">
        <v>0</v>
      </c>
      <c r="R187" s="310"/>
    </row>
    <row r="188" spans="3:18" ht="2.1" customHeight="1">
      <c r="C188" s="308"/>
      <c r="D188" s="309"/>
      <c r="F188" s="309"/>
      <c r="G188" s="309"/>
      <c r="H188" s="309"/>
      <c r="I188" s="309"/>
      <c r="J188" s="309"/>
      <c r="K188" s="309"/>
      <c r="L188" s="309"/>
      <c r="M188" s="309"/>
      <c r="N188" s="309"/>
      <c r="O188" s="309"/>
      <c r="P188" s="309"/>
      <c r="Q188" s="309"/>
      <c r="R188" s="310"/>
    </row>
    <row r="189" spans="3:18" ht="2.1" customHeight="1">
      <c r="C189" s="308"/>
      <c r="D189" s="309"/>
      <c r="F189" s="309"/>
      <c r="G189" s="309"/>
      <c r="H189" s="309"/>
      <c r="I189" s="309"/>
      <c r="J189" s="309"/>
      <c r="K189" s="309"/>
      <c r="L189" s="309"/>
      <c r="M189" s="309"/>
      <c r="N189" s="309"/>
      <c r="O189" s="309"/>
      <c r="P189" s="309"/>
      <c r="Q189" s="309"/>
      <c r="R189" s="310"/>
    </row>
    <row r="190" spans="3:18" ht="2.1" customHeight="1">
      <c r="C190" s="308"/>
      <c r="D190" s="309"/>
      <c r="F190" s="309"/>
      <c r="G190" s="309"/>
      <c r="H190" s="309"/>
      <c r="I190" s="309"/>
      <c r="J190" s="309"/>
      <c r="K190" s="309"/>
      <c r="L190" s="309"/>
      <c r="M190" s="309"/>
      <c r="N190" s="309"/>
      <c r="O190" s="309"/>
      <c r="P190" s="309"/>
      <c r="Q190" s="309"/>
      <c r="R190" s="310"/>
    </row>
    <row r="191" spans="3:18" s="462" customFormat="1" ht="50.1" customHeight="1">
      <c r="C191" s="181" t="s">
        <v>68</v>
      </c>
      <c r="D191" s="465">
        <v>300</v>
      </c>
      <c r="F191" s="238" t="s">
        <v>69</v>
      </c>
      <c r="G191" s="465">
        <v>400</v>
      </c>
      <c r="H191" s="239" t="s">
        <v>70</v>
      </c>
      <c r="I191" s="465">
        <v>500</v>
      </c>
      <c r="J191" s="239" t="s">
        <v>71</v>
      </c>
      <c r="K191" s="465">
        <v>250</v>
      </c>
      <c r="L191" s="312" t="s">
        <v>72</v>
      </c>
      <c r="M191" s="312">
        <v>300</v>
      </c>
      <c r="N191" s="312" t="s">
        <v>73</v>
      </c>
      <c r="O191" s="312">
        <v>1200</v>
      </c>
      <c r="P191" s="312" t="s">
        <v>74</v>
      </c>
      <c r="Q191" s="312">
        <v>90</v>
      </c>
      <c r="R191" s="463"/>
    </row>
    <row r="192" spans="3:18">
      <c r="C192" s="308"/>
      <c r="D192" s="309"/>
      <c r="F192" s="309"/>
      <c r="G192" s="309"/>
      <c r="H192" s="309"/>
      <c r="I192" s="309"/>
      <c r="J192" s="309"/>
      <c r="K192" s="309"/>
      <c r="L192" s="309"/>
      <c r="M192" s="309"/>
      <c r="N192" s="309"/>
      <c r="O192" s="309"/>
      <c r="P192" s="309"/>
      <c r="Q192" s="309"/>
      <c r="R192" s="310"/>
    </row>
    <row r="193" spans="3:18">
      <c r="C193" s="308"/>
      <c r="D193" s="309"/>
      <c r="F193" s="309"/>
      <c r="G193" s="309"/>
      <c r="H193" s="172"/>
      <c r="I193" s="309"/>
      <c r="J193" s="309"/>
      <c r="K193" s="309"/>
      <c r="L193" s="309"/>
      <c r="M193" s="309"/>
      <c r="N193" s="309"/>
      <c r="O193" s="309"/>
      <c r="P193" s="309"/>
      <c r="Q193" s="309"/>
      <c r="R193" s="310"/>
    </row>
    <row r="194" spans="3:18">
      <c r="C194" s="308"/>
      <c r="D194" s="309"/>
      <c r="F194" s="309"/>
      <c r="G194" s="309"/>
      <c r="H194" s="309"/>
      <c r="I194" s="309"/>
      <c r="J194" s="309"/>
      <c r="K194" s="309"/>
      <c r="L194" s="172"/>
      <c r="M194" s="309"/>
      <c r="N194" s="309"/>
      <c r="O194" s="309"/>
      <c r="P194" s="309"/>
      <c r="Q194" s="309"/>
      <c r="R194" s="310"/>
    </row>
    <row r="195" spans="3:18">
      <c r="C195" s="308"/>
      <c r="D195" s="309"/>
      <c r="F195" s="309"/>
      <c r="G195" s="309"/>
      <c r="H195" s="309"/>
      <c r="I195" s="309"/>
      <c r="J195" s="309"/>
      <c r="K195" s="309"/>
      <c r="L195" s="309"/>
      <c r="M195" s="309"/>
      <c r="N195" s="309"/>
      <c r="O195" s="309"/>
      <c r="P195" s="309"/>
      <c r="Q195" s="309"/>
      <c r="R195" s="310"/>
    </row>
    <row r="196" spans="3:18">
      <c r="C196" s="308"/>
      <c r="D196" s="309"/>
      <c r="F196" s="309"/>
      <c r="G196" s="309"/>
      <c r="H196" s="309"/>
      <c r="I196" s="309"/>
      <c r="J196" s="309"/>
      <c r="K196" s="309"/>
      <c r="L196" s="309"/>
      <c r="M196" s="309"/>
      <c r="N196" s="309"/>
      <c r="O196" s="309"/>
      <c r="P196" s="309"/>
      <c r="Q196" s="309"/>
      <c r="R196" s="310"/>
    </row>
    <row r="197" spans="3:18">
      <c r="C197" s="311" t="s">
        <v>46</v>
      </c>
      <c r="D197" s="179"/>
      <c r="F197" s="312" t="s">
        <v>46</v>
      </c>
      <c r="G197" s="179">
        <v>0</v>
      </c>
      <c r="H197" s="312" t="s">
        <v>46</v>
      </c>
      <c r="I197" s="179">
        <v>0</v>
      </c>
      <c r="J197" s="312" t="s">
        <v>46</v>
      </c>
      <c r="K197" s="179">
        <v>0</v>
      </c>
      <c r="L197" s="312" t="s">
        <v>46</v>
      </c>
      <c r="M197" s="179">
        <v>0</v>
      </c>
      <c r="N197" s="312" t="s">
        <v>46</v>
      </c>
      <c r="O197" s="179">
        <v>0</v>
      </c>
      <c r="P197" s="312" t="s">
        <v>46</v>
      </c>
      <c r="Q197" s="179">
        <v>0</v>
      </c>
      <c r="R197" s="310"/>
    </row>
    <row r="198" spans="3:18" ht="2.1" customHeight="1">
      <c r="C198" s="171"/>
      <c r="D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3"/>
    </row>
    <row r="199" spans="3:18" ht="2.1" customHeight="1">
      <c r="C199" s="171"/>
      <c r="D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3"/>
    </row>
    <row r="200" spans="3:18" ht="2.1" customHeight="1">
      <c r="C200" s="171"/>
      <c r="D200" s="172"/>
      <c r="F200" s="172"/>
      <c r="G200" s="172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3"/>
    </row>
    <row r="201" spans="3:18" s="462" customFormat="1" ht="50.1" customHeight="1">
      <c r="C201" s="180" t="s">
        <v>75</v>
      </c>
      <c r="D201" s="465">
        <v>900</v>
      </c>
      <c r="F201" s="239" t="s">
        <v>76</v>
      </c>
      <c r="G201" s="465">
        <v>200</v>
      </c>
      <c r="H201" s="239" t="s">
        <v>77</v>
      </c>
      <c r="I201" s="465">
        <v>20</v>
      </c>
      <c r="J201" s="239" t="s">
        <v>77</v>
      </c>
      <c r="K201" s="465">
        <v>40</v>
      </c>
      <c r="L201" s="312" t="s">
        <v>78</v>
      </c>
      <c r="M201" s="465">
        <v>1500</v>
      </c>
      <c r="N201" s="471" t="s">
        <v>79</v>
      </c>
      <c r="O201" s="465">
        <v>1000</v>
      </c>
      <c r="P201" s="471" t="s">
        <v>80</v>
      </c>
      <c r="Q201" s="465">
        <v>3500</v>
      </c>
      <c r="R201" s="463"/>
    </row>
    <row r="202" spans="3:18">
      <c r="C202" s="308"/>
      <c r="D202" s="309"/>
      <c r="F202" s="309"/>
      <c r="G202" s="309"/>
      <c r="H202" s="309"/>
      <c r="I202" s="309"/>
      <c r="J202" s="309"/>
      <c r="K202" s="309"/>
      <c r="L202" s="309"/>
      <c r="M202" s="309"/>
      <c r="N202" s="309"/>
      <c r="O202" s="309"/>
      <c r="P202" s="309"/>
      <c r="Q202" s="309"/>
      <c r="R202" s="310"/>
    </row>
    <row r="203" spans="3:18">
      <c r="C203" s="308"/>
      <c r="D203" s="309"/>
      <c r="F203" s="309"/>
      <c r="G203" s="309"/>
      <c r="H203" s="172"/>
      <c r="I203" s="309"/>
      <c r="J203" s="309"/>
      <c r="K203" s="309"/>
      <c r="L203" s="309"/>
      <c r="M203" s="309"/>
      <c r="N203" s="309"/>
      <c r="O203" s="309"/>
      <c r="P203" s="309"/>
      <c r="Q203" s="309"/>
      <c r="R203" s="310"/>
    </row>
    <row r="204" spans="3:18">
      <c r="C204" s="308"/>
      <c r="D204" s="172"/>
      <c r="F204" s="309"/>
      <c r="G204" s="309"/>
      <c r="H204" s="309"/>
      <c r="I204" s="309"/>
      <c r="J204" s="309"/>
      <c r="K204" s="309"/>
      <c r="L204" s="172"/>
      <c r="M204" s="309"/>
      <c r="N204" s="309"/>
      <c r="O204" s="309"/>
      <c r="P204" s="309"/>
      <c r="Q204" s="309"/>
      <c r="R204" s="310"/>
    </row>
    <row r="205" spans="3:18">
      <c r="C205" s="308"/>
      <c r="D205" s="309"/>
      <c r="F205" s="309"/>
      <c r="G205" s="309"/>
      <c r="H205" s="309"/>
      <c r="I205" s="309"/>
      <c r="J205" s="309"/>
      <c r="K205" s="309"/>
      <c r="L205" s="309"/>
      <c r="M205" s="309"/>
      <c r="N205" s="309"/>
      <c r="O205" s="309"/>
      <c r="P205" s="309"/>
      <c r="Q205" s="309"/>
      <c r="R205" s="310"/>
    </row>
    <row r="206" spans="3:18">
      <c r="C206" s="308"/>
      <c r="D206" s="309"/>
      <c r="F206" s="309"/>
      <c r="G206" s="309"/>
      <c r="H206" s="309"/>
      <c r="I206" s="309"/>
      <c r="J206" s="309"/>
      <c r="K206" s="309"/>
      <c r="L206" s="309"/>
      <c r="M206" s="309"/>
      <c r="N206" s="309"/>
      <c r="O206" s="309"/>
      <c r="P206" s="309"/>
      <c r="Q206" s="309"/>
      <c r="R206" s="310"/>
    </row>
    <row r="207" spans="3:18">
      <c r="C207" s="311" t="s">
        <v>46</v>
      </c>
      <c r="D207" s="179">
        <v>0</v>
      </c>
      <c r="F207" s="312" t="s">
        <v>46</v>
      </c>
      <c r="G207" s="179">
        <v>0</v>
      </c>
      <c r="H207" s="312" t="s">
        <v>46</v>
      </c>
      <c r="I207" s="179"/>
      <c r="J207" s="312" t="s">
        <v>46</v>
      </c>
      <c r="K207" s="179"/>
      <c r="L207" s="312" t="s">
        <v>46</v>
      </c>
      <c r="M207" s="179">
        <v>0</v>
      </c>
      <c r="N207" s="312" t="s">
        <v>46</v>
      </c>
      <c r="O207" s="179">
        <v>0</v>
      </c>
      <c r="P207" s="312" t="s">
        <v>46</v>
      </c>
      <c r="Q207" s="179">
        <v>0</v>
      </c>
      <c r="R207" s="310"/>
    </row>
    <row r="208" spans="3:18" ht="2.1" customHeight="1">
      <c r="C208" s="171"/>
      <c r="D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3"/>
    </row>
    <row r="209" spans="3:18" ht="2.1" customHeight="1">
      <c r="C209" s="171"/>
      <c r="D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3"/>
    </row>
    <row r="210" spans="3:18" ht="2.1" customHeight="1">
      <c r="C210" s="171"/>
      <c r="D210" s="172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3"/>
    </row>
    <row r="211" spans="3:18" s="462" customFormat="1" ht="50.1" customHeight="1">
      <c r="C211" s="180" t="s">
        <v>81</v>
      </c>
      <c r="D211" s="465">
        <v>100</v>
      </c>
      <c r="F211" s="239" t="s">
        <v>82</v>
      </c>
      <c r="G211" s="465">
        <v>1200</v>
      </c>
      <c r="H211" s="239" t="s">
        <v>83</v>
      </c>
      <c r="I211" s="465">
        <v>1500</v>
      </c>
      <c r="J211" s="239" t="s">
        <v>84</v>
      </c>
      <c r="K211" s="465">
        <v>2000</v>
      </c>
      <c r="L211" s="312" t="s">
        <v>85</v>
      </c>
      <c r="M211" s="465">
        <v>1500</v>
      </c>
      <c r="N211" s="465" t="s">
        <v>86</v>
      </c>
      <c r="O211" s="465">
        <v>250</v>
      </c>
      <c r="P211" s="312" t="s">
        <v>87</v>
      </c>
      <c r="Q211" s="465">
        <v>1000</v>
      </c>
      <c r="R211" s="463"/>
    </row>
    <row r="212" spans="3:18">
      <c r="C212" s="308"/>
      <c r="D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172"/>
      <c r="Q212" s="309"/>
      <c r="R212" s="310"/>
    </row>
    <row r="213" spans="3:18">
      <c r="C213" s="171"/>
      <c r="D213" s="309"/>
      <c r="F213" s="309"/>
      <c r="G213" s="309"/>
      <c r="H213" s="172"/>
      <c r="I213" s="309"/>
      <c r="J213" s="309"/>
      <c r="K213" s="309"/>
      <c r="L213" s="172"/>
      <c r="M213" s="309"/>
      <c r="N213" s="309"/>
      <c r="O213" s="309"/>
      <c r="P213" s="172"/>
      <c r="Q213" s="309"/>
      <c r="R213" s="310"/>
    </row>
    <row r="214" spans="3:18">
      <c r="C214" s="308"/>
      <c r="D214" s="309"/>
      <c r="F214" s="309"/>
      <c r="G214" s="172"/>
      <c r="H214" s="309"/>
      <c r="I214" s="309"/>
      <c r="J214" s="172"/>
      <c r="K214" s="309"/>
      <c r="L214" s="172"/>
      <c r="M214" s="309"/>
      <c r="N214" s="309"/>
      <c r="O214" s="172"/>
      <c r="P214" s="309"/>
      <c r="Q214" s="309"/>
      <c r="R214" s="310"/>
    </row>
    <row r="215" spans="3:18">
      <c r="C215" s="308"/>
      <c r="D215" s="309"/>
      <c r="F215" s="309"/>
      <c r="G215" s="309"/>
      <c r="H215" s="309"/>
      <c r="I215" s="309"/>
      <c r="J215" s="309"/>
      <c r="K215" s="309"/>
      <c r="L215" s="309"/>
      <c r="M215" s="309"/>
      <c r="N215" s="309"/>
      <c r="O215" s="309"/>
      <c r="P215" s="309"/>
      <c r="Q215" s="309"/>
      <c r="R215" s="310"/>
    </row>
    <row r="216" spans="3:18">
      <c r="C216" s="308"/>
      <c r="D216" s="309"/>
      <c r="F216" s="309"/>
      <c r="G216" s="309"/>
      <c r="H216" s="309"/>
      <c r="I216" s="309"/>
      <c r="J216" s="309"/>
      <c r="K216" s="309"/>
      <c r="L216" s="309"/>
      <c r="M216" s="309"/>
      <c r="N216" s="309"/>
      <c r="O216" s="309"/>
      <c r="P216" s="309"/>
      <c r="Q216" s="309"/>
      <c r="R216" s="310"/>
    </row>
    <row r="217" spans="3:18">
      <c r="C217" s="311" t="s">
        <v>46</v>
      </c>
      <c r="D217" s="179">
        <v>0</v>
      </c>
      <c r="F217" s="312" t="s">
        <v>46</v>
      </c>
      <c r="G217" s="179">
        <v>0</v>
      </c>
      <c r="H217" s="312" t="s">
        <v>46</v>
      </c>
      <c r="I217" s="179">
        <v>0</v>
      </c>
      <c r="J217" s="312" t="s">
        <v>46</v>
      </c>
      <c r="K217" s="179">
        <v>0</v>
      </c>
      <c r="L217" s="312" t="s">
        <v>46</v>
      </c>
      <c r="M217" s="179">
        <v>0</v>
      </c>
      <c r="N217" s="312" t="s">
        <v>46</v>
      </c>
      <c r="O217" s="179">
        <v>0</v>
      </c>
      <c r="P217" s="312" t="s">
        <v>46</v>
      </c>
      <c r="Q217" s="179">
        <v>0</v>
      </c>
      <c r="R217" s="310"/>
    </row>
    <row r="218" spans="3:18" ht="2.1" customHeight="1">
      <c r="C218" s="171"/>
      <c r="D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3"/>
    </row>
    <row r="219" spans="3:18" ht="2.1" customHeight="1">
      <c r="C219" s="171"/>
      <c r="D219" s="172"/>
      <c r="F219" s="172"/>
      <c r="G219" s="172"/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3"/>
    </row>
    <row r="220" spans="3:18" ht="1.5" customHeight="1">
      <c r="C220" s="171"/>
      <c r="D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3"/>
    </row>
    <row r="221" spans="3:18" s="462" customFormat="1" ht="50.1" customHeight="1">
      <c r="C221" s="180" t="s">
        <v>88</v>
      </c>
      <c r="D221" s="465">
        <v>1200</v>
      </c>
      <c r="F221" s="239" t="s">
        <v>89</v>
      </c>
      <c r="G221" s="465">
        <v>1200</v>
      </c>
      <c r="H221" s="239" t="s">
        <v>90</v>
      </c>
      <c r="I221" s="465">
        <v>12100</v>
      </c>
      <c r="J221" s="239" t="s">
        <v>91</v>
      </c>
      <c r="K221" s="465">
        <v>150</v>
      </c>
      <c r="L221" s="312" t="s">
        <v>92</v>
      </c>
      <c r="M221" s="465">
        <v>640</v>
      </c>
      <c r="N221" s="465" t="s">
        <v>93</v>
      </c>
      <c r="O221" s="465">
        <v>12000</v>
      </c>
      <c r="P221" s="312" t="s">
        <v>94</v>
      </c>
      <c r="Q221" s="465">
        <v>4500</v>
      </c>
      <c r="R221" s="463"/>
    </row>
    <row r="222" spans="3:18">
      <c r="C222" s="171"/>
      <c r="D222" s="309"/>
      <c r="F222" s="309"/>
      <c r="G222" s="309"/>
      <c r="H222" s="309"/>
      <c r="I222" s="309"/>
      <c r="J222" s="309"/>
      <c r="K222" s="309"/>
      <c r="L222" s="309"/>
      <c r="M222" s="309"/>
      <c r="N222" s="309"/>
      <c r="O222" s="309"/>
      <c r="P222" s="172"/>
      <c r="Q222" s="309"/>
      <c r="R222" s="310"/>
    </row>
    <row r="223" spans="3:18">
      <c r="C223" s="171"/>
      <c r="D223" s="309"/>
      <c r="F223" s="309"/>
      <c r="G223" s="309"/>
      <c r="H223" s="172"/>
      <c r="I223" s="309"/>
      <c r="J223" s="309"/>
      <c r="K223" s="309"/>
      <c r="L223" s="172"/>
      <c r="M223" s="309"/>
      <c r="N223" s="309"/>
      <c r="O223" s="309"/>
      <c r="P223" s="172"/>
      <c r="Q223" s="309"/>
      <c r="R223" s="310"/>
    </row>
    <row r="224" spans="3:18">
      <c r="C224" s="308"/>
      <c r="D224" s="309"/>
      <c r="F224" s="309"/>
      <c r="G224" s="172"/>
      <c r="H224" s="309"/>
      <c r="I224" s="309"/>
      <c r="J224" s="172"/>
      <c r="K224" s="309"/>
      <c r="L224" s="172"/>
      <c r="M224" s="309"/>
      <c r="N224" s="309"/>
      <c r="O224" s="172"/>
      <c r="P224" s="309"/>
      <c r="Q224" s="309"/>
      <c r="R224" s="310"/>
    </row>
    <row r="225" spans="3:18">
      <c r="C225" s="308"/>
      <c r="D225" s="309"/>
      <c r="F225" s="309"/>
      <c r="G225" s="309"/>
      <c r="H225" s="309"/>
      <c r="I225" s="309"/>
      <c r="J225" s="309"/>
      <c r="K225" s="309"/>
      <c r="L225" s="309"/>
      <c r="M225" s="309"/>
      <c r="N225" s="309"/>
      <c r="O225" s="309"/>
      <c r="P225" s="309"/>
      <c r="Q225" s="309"/>
      <c r="R225" s="310"/>
    </row>
    <row r="226" spans="3:18">
      <c r="C226" s="308"/>
      <c r="D226" s="309"/>
      <c r="F226" s="309"/>
      <c r="G226" s="309"/>
      <c r="H226" s="309"/>
      <c r="I226" s="309"/>
      <c r="J226" s="309"/>
      <c r="K226" s="309"/>
      <c r="L226" s="309"/>
      <c r="M226" s="309"/>
      <c r="N226" s="309"/>
      <c r="O226" s="309"/>
      <c r="P226" s="309"/>
      <c r="Q226" s="309"/>
      <c r="R226" s="310"/>
    </row>
    <row r="227" spans="3:18">
      <c r="C227" s="311" t="s">
        <v>46</v>
      </c>
      <c r="D227" s="179">
        <v>0</v>
      </c>
      <c r="F227" s="312" t="s">
        <v>46</v>
      </c>
      <c r="G227" s="179">
        <v>0</v>
      </c>
      <c r="H227" s="312" t="s">
        <v>46</v>
      </c>
      <c r="I227" s="179">
        <v>0</v>
      </c>
      <c r="J227" s="312" t="s">
        <v>46</v>
      </c>
      <c r="K227" s="179">
        <v>0</v>
      </c>
      <c r="L227" s="312" t="s">
        <v>46</v>
      </c>
      <c r="M227" s="179">
        <v>0</v>
      </c>
      <c r="N227" s="312" t="s">
        <v>46</v>
      </c>
      <c r="O227" s="179">
        <v>0</v>
      </c>
      <c r="P227" s="312" t="s">
        <v>46</v>
      </c>
      <c r="Q227" s="179">
        <v>0</v>
      </c>
      <c r="R227" s="310"/>
    </row>
    <row r="228" spans="3:18" ht="2.1" customHeight="1">
      <c r="C228" s="171"/>
      <c r="D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3"/>
    </row>
    <row r="229" spans="3:18" ht="2.1" customHeight="1">
      <c r="C229" s="171"/>
      <c r="D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3"/>
    </row>
    <row r="230" spans="3:18" ht="2.1" customHeight="1">
      <c r="C230" s="171"/>
      <c r="D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3"/>
    </row>
    <row r="231" spans="3:18" s="462" customFormat="1" ht="50.1" customHeight="1">
      <c r="C231" s="180" t="s">
        <v>95</v>
      </c>
      <c r="D231" s="465">
        <v>50</v>
      </c>
      <c r="F231" s="239" t="s">
        <v>96</v>
      </c>
      <c r="G231" s="465">
        <v>1250</v>
      </c>
      <c r="H231" s="238" t="s">
        <v>97</v>
      </c>
      <c r="I231" s="465">
        <v>700</v>
      </c>
      <c r="J231" s="238" t="s">
        <v>98</v>
      </c>
      <c r="K231" s="465">
        <v>5000</v>
      </c>
      <c r="L231" s="471" t="s">
        <v>99</v>
      </c>
      <c r="M231" s="465">
        <v>1100</v>
      </c>
      <c r="N231" s="465" t="s">
        <v>100</v>
      </c>
      <c r="O231" s="465">
        <v>200</v>
      </c>
      <c r="P231" s="312" t="s">
        <v>101</v>
      </c>
      <c r="Q231" s="465">
        <v>90</v>
      </c>
      <c r="R231" s="463"/>
    </row>
    <row r="232" spans="3:18">
      <c r="C232" s="308"/>
      <c r="D232" s="309"/>
      <c r="F232" s="309"/>
      <c r="G232" s="309"/>
      <c r="H232" s="309"/>
      <c r="I232" s="309"/>
      <c r="J232" s="309"/>
      <c r="K232" s="309"/>
      <c r="L232" s="309"/>
      <c r="M232" s="309"/>
      <c r="N232" s="309"/>
      <c r="O232" s="309"/>
      <c r="P232" s="172"/>
      <c r="Q232" s="309"/>
      <c r="R232" s="310"/>
    </row>
    <row r="233" spans="3:18">
      <c r="C233" s="171"/>
      <c r="D233" s="309"/>
      <c r="F233" s="309"/>
      <c r="G233" s="309"/>
      <c r="H233" s="172"/>
      <c r="I233" s="309"/>
      <c r="J233" s="309"/>
      <c r="K233" s="309"/>
      <c r="L233" s="172"/>
      <c r="M233" s="309"/>
      <c r="N233" s="309"/>
      <c r="O233" s="309"/>
      <c r="P233" s="172"/>
      <c r="Q233" s="309"/>
      <c r="R233" s="310"/>
    </row>
    <row r="234" spans="3:18">
      <c r="C234" s="308"/>
      <c r="D234" s="172"/>
      <c r="F234" s="309"/>
      <c r="G234" s="172"/>
      <c r="H234" s="172"/>
      <c r="I234" s="309"/>
      <c r="J234" s="172"/>
      <c r="K234" s="309"/>
      <c r="L234" s="172"/>
      <c r="M234" s="309"/>
      <c r="N234" s="309"/>
      <c r="O234" s="172"/>
      <c r="P234" s="309"/>
      <c r="Q234" s="309"/>
      <c r="R234" s="310"/>
    </row>
    <row r="235" spans="3:18">
      <c r="C235" s="308"/>
      <c r="D235" s="309"/>
      <c r="F235" s="309"/>
      <c r="G235" s="309"/>
      <c r="H235" s="309"/>
      <c r="I235" s="309"/>
      <c r="J235" s="172"/>
      <c r="K235" s="309"/>
      <c r="L235" s="309"/>
      <c r="M235" s="309"/>
      <c r="N235" s="309"/>
      <c r="O235" s="309"/>
      <c r="P235" s="309"/>
      <c r="Q235" s="309"/>
      <c r="R235" s="310"/>
    </row>
    <row r="236" spans="3:18">
      <c r="C236" s="308"/>
      <c r="D236" s="309"/>
      <c r="F236" s="309"/>
      <c r="G236" s="309"/>
      <c r="H236" s="309"/>
      <c r="I236" s="309"/>
      <c r="J236" s="309"/>
      <c r="K236" s="309"/>
      <c r="L236" s="309"/>
      <c r="M236" s="309"/>
      <c r="N236" s="309"/>
      <c r="O236" s="309"/>
      <c r="P236" s="309"/>
      <c r="Q236" s="309"/>
      <c r="R236" s="310"/>
    </row>
    <row r="237" spans="3:18">
      <c r="C237" s="311" t="s">
        <v>46</v>
      </c>
      <c r="D237" s="179">
        <v>0</v>
      </c>
      <c r="F237" s="312" t="s">
        <v>46</v>
      </c>
      <c r="G237" s="179">
        <v>0</v>
      </c>
      <c r="H237" s="312" t="s">
        <v>46</v>
      </c>
      <c r="I237" s="179">
        <v>0</v>
      </c>
      <c r="J237" s="312" t="s">
        <v>46</v>
      </c>
      <c r="K237" s="179">
        <v>0</v>
      </c>
      <c r="L237" s="312" t="s">
        <v>46</v>
      </c>
      <c r="M237" s="179">
        <v>0</v>
      </c>
      <c r="N237" s="312" t="s">
        <v>46</v>
      </c>
      <c r="O237" s="179">
        <v>0</v>
      </c>
      <c r="P237" s="312" t="s">
        <v>46</v>
      </c>
      <c r="Q237" s="179">
        <v>0</v>
      </c>
      <c r="R237" s="310"/>
    </row>
    <row r="238" spans="3:18" ht="2.1" customHeight="1">
      <c r="C238" s="171"/>
      <c r="D238" s="172"/>
      <c r="F238" s="172"/>
      <c r="G238" s="172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3"/>
    </row>
    <row r="239" spans="3:18" ht="2.1" customHeight="1">
      <c r="C239" s="171"/>
      <c r="D239" s="172"/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3"/>
    </row>
    <row r="240" spans="3:18" ht="2.1" customHeight="1">
      <c r="C240" s="171"/>
      <c r="D240" s="172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3"/>
    </row>
    <row r="241" spans="3:18" s="462" customFormat="1" ht="50.1" customHeight="1">
      <c r="C241" s="180" t="s">
        <v>102</v>
      </c>
      <c r="D241" s="465">
        <v>2000</v>
      </c>
      <c r="F241" s="239" t="s">
        <v>103</v>
      </c>
      <c r="G241" s="465">
        <v>300</v>
      </c>
      <c r="H241" s="238" t="s">
        <v>104</v>
      </c>
      <c r="I241" s="465">
        <v>250</v>
      </c>
      <c r="J241" s="238" t="s">
        <v>105</v>
      </c>
      <c r="K241" s="465">
        <v>200</v>
      </c>
      <c r="L241" s="471" t="s">
        <v>106</v>
      </c>
      <c r="M241" s="465">
        <v>70</v>
      </c>
      <c r="N241" s="465" t="s">
        <v>107</v>
      </c>
      <c r="O241" s="465">
        <v>10</v>
      </c>
      <c r="P241" s="465"/>
      <c r="Q241" s="465"/>
      <c r="R241" s="463"/>
    </row>
    <row r="242" spans="3:18">
      <c r="C242" s="308"/>
      <c r="D242" s="309"/>
      <c r="F242" s="309"/>
      <c r="G242" s="309"/>
      <c r="H242" s="309"/>
      <c r="I242" s="309"/>
      <c r="J242" s="172"/>
      <c r="K242" s="309"/>
      <c r="L242" s="309"/>
      <c r="M242" s="309"/>
      <c r="N242" s="309"/>
      <c r="O242" s="309"/>
      <c r="P242" s="172"/>
      <c r="Q242" s="309"/>
      <c r="R242" s="310"/>
    </row>
    <row r="243" spans="3:18">
      <c r="C243" s="171"/>
      <c r="D243" s="309"/>
      <c r="F243" s="172"/>
      <c r="G243" s="309"/>
      <c r="H243" s="172"/>
      <c r="I243" s="309"/>
      <c r="J243" s="172"/>
      <c r="K243" s="309"/>
      <c r="L243" s="172"/>
      <c r="M243" s="309"/>
      <c r="N243" s="309"/>
      <c r="O243" s="309"/>
      <c r="Q243" s="309"/>
      <c r="R243" s="310"/>
    </row>
    <row r="244" spans="3:18">
      <c r="C244" s="308"/>
      <c r="D244" s="309"/>
      <c r="F244" s="172"/>
      <c r="G244" s="172"/>
      <c r="H244" s="309"/>
      <c r="I244" s="309"/>
      <c r="J244" s="172"/>
      <c r="K244" s="309"/>
      <c r="L244" s="172"/>
      <c r="M244" s="309"/>
      <c r="N244" s="172"/>
      <c r="O244" s="172"/>
      <c r="P244" s="309"/>
      <c r="Q244" s="309"/>
      <c r="R244" s="310"/>
    </row>
    <row r="245" spans="3:18">
      <c r="C245" s="308"/>
      <c r="D245" s="309"/>
      <c r="F245" s="309"/>
      <c r="G245" s="309"/>
      <c r="H245" s="309"/>
      <c r="I245" s="309"/>
      <c r="J245" s="309"/>
      <c r="K245" s="309"/>
      <c r="L245" s="309"/>
      <c r="M245" s="309"/>
      <c r="N245" s="309"/>
      <c r="O245" s="309"/>
      <c r="P245" s="309"/>
      <c r="Q245" s="309"/>
      <c r="R245" s="310"/>
    </row>
    <row r="246" spans="3:18">
      <c r="C246" s="308"/>
      <c r="D246" s="309"/>
      <c r="F246" s="309"/>
      <c r="G246" s="309"/>
      <c r="H246" s="309"/>
      <c r="I246" s="309"/>
      <c r="J246" s="309"/>
      <c r="K246" s="309"/>
      <c r="L246" s="309"/>
      <c r="M246" s="309"/>
      <c r="N246" s="309"/>
      <c r="O246" s="309"/>
      <c r="P246" s="309"/>
      <c r="Q246" s="309"/>
      <c r="R246" s="310"/>
    </row>
    <row r="247" spans="3:18">
      <c r="C247" s="311" t="s">
        <v>46</v>
      </c>
      <c r="D247" s="179">
        <v>0</v>
      </c>
      <c r="F247" s="312" t="s">
        <v>46</v>
      </c>
      <c r="G247" s="179">
        <v>0</v>
      </c>
      <c r="H247" s="312" t="s">
        <v>46</v>
      </c>
      <c r="I247" s="179">
        <v>0</v>
      </c>
      <c r="J247" s="312" t="s">
        <v>46</v>
      </c>
      <c r="K247" s="179">
        <v>0</v>
      </c>
      <c r="L247" s="312" t="s">
        <v>46</v>
      </c>
      <c r="M247" s="179">
        <v>0</v>
      </c>
      <c r="N247" s="312" t="s">
        <v>46</v>
      </c>
      <c r="O247" s="179">
        <v>0</v>
      </c>
      <c r="P247" s="312"/>
      <c r="Q247" s="473"/>
      <c r="R247" s="310"/>
    </row>
    <row r="248" spans="3:18">
      <c r="C248" s="174"/>
      <c r="D248" s="175"/>
      <c r="E248" s="243"/>
      <c r="F248" s="175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76"/>
    </row>
    <row r="249" spans="3:18" ht="20.100000000000001" customHeight="1">
      <c r="C249" s="285" t="s">
        <v>839</v>
      </c>
      <c r="D249" s="285"/>
      <c r="F249" s="285"/>
      <c r="G249" s="285"/>
      <c r="H249" s="285"/>
      <c r="I249" s="285"/>
      <c r="J249" s="285"/>
      <c r="K249" s="285"/>
      <c r="L249" s="285" t="s">
        <v>2399</v>
      </c>
      <c r="M249" s="285"/>
      <c r="N249" s="285"/>
      <c r="O249" s="285"/>
      <c r="P249" s="285"/>
      <c r="Q249" s="285"/>
      <c r="R249" s="285"/>
    </row>
    <row r="250" spans="3:18" ht="20.100000000000001" customHeight="1">
      <c r="C250" s="287" t="s">
        <v>108</v>
      </c>
      <c r="D250" s="1091" t="s">
        <v>656</v>
      </c>
      <c r="E250" s="1091"/>
      <c r="F250" s="287" t="s">
        <v>109</v>
      </c>
      <c r="G250" s="287" t="s">
        <v>110</v>
      </c>
      <c r="H250" s="287" t="s">
        <v>111</v>
      </c>
      <c r="I250" s="288"/>
      <c r="J250" s="285"/>
      <c r="K250" s="285"/>
      <c r="L250" s="903" t="s">
        <v>112</v>
      </c>
      <c r="M250" s="904"/>
      <c r="N250" s="904"/>
      <c r="O250" s="904"/>
      <c r="P250" s="905"/>
      <c r="Q250" s="285"/>
      <c r="R250" s="285"/>
    </row>
    <row r="251" spans="3:18" ht="20.100000000000001" customHeight="1">
      <c r="C251" s="183"/>
      <c r="D251" s="1086"/>
      <c r="E251" s="1086"/>
      <c r="F251" s="183"/>
      <c r="G251" s="183"/>
      <c r="H251" s="230" t="str">
        <f>IF(H257=0,"",IF(AND(F251&lt;&gt;0,G251&lt;&gt;0),F251*G251,0))</f>
        <v/>
      </c>
      <c r="I251" s="285"/>
      <c r="J251" s="285"/>
      <c r="K251" s="285"/>
      <c r="L251" s="697" t="s">
        <v>113</v>
      </c>
      <c r="M251" s="1093" t="s">
        <v>657</v>
      </c>
      <c r="N251" s="1094"/>
      <c r="O251" s="697" t="s">
        <v>110</v>
      </c>
      <c r="P251" s="698" t="s">
        <v>114</v>
      </c>
      <c r="Q251" s="285"/>
      <c r="R251" s="285"/>
    </row>
    <row r="252" spans="3:18" ht="20.100000000000001" customHeight="1">
      <c r="C252" s="183"/>
      <c r="D252" s="1086"/>
      <c r="E252" s="1086"/>
      <c r="F252" s="183"/>
      <c r="G252" s="183"/>
      <c r="H252" s="230" t="str">
        <f t="shared" ref="H252:H256" si="3">IF(H258=0,"",IF(AND(F252&lt;&gt;0,G252&lt;&gt;0),F252*G252,0))</f>
        <v/>
      </c>
      <c r="I252" s="285"/>
      <c r="J252" s="285"/>
      <c r="K252" s="285"/>
      <c r="L252" s="379">
        <v>8500</v>
      </c>
      <c r="M252" s="786" t="s">
        <v>186</v>
      </c>
      <c r="N252" s="787">
        <v>1</v>
      </c>
      <c r="O252" s="460"/>
      <c r="P252" s="459">
        <f>IF(L252=8500,1300*O252,
IF(L252=10000,1400*O252,
IF(L252=12000,1600*O252,
IF(L252=14000,1900*O252,
IF(L252=18000,2600*O252,
IF(L252=21000,2800*O252,
IF(L252=30000,3600*O252,)))))))</f>
        <v>0</v>
      </c>
      <c r="Q252" s="285"/>
      <c r="R252" s="285"/>
    </row>
    <row r="253" spans="3:18" ht="20.100000000000001" customHeight="1">
      <c r="C253" s="183"/>
      <c r="D253" s="1086"/>
      <c r="E253" s="1086"/>
      <c r="F253" s="183"/>
      <c r="G253" s="183"/>
      <c r="H253" s="230" t="str">
        <f t="shared" si="3"/>
        <v/>
      </c>
      <c r="I253" s="285"/>
      <c r="J253" s="285"/>
      <c r="K253" s="285"/>
      <c r="L253" s="379"/>
      <c r="M253" s="786"/>
      <c r="N253" s="787"/>
      <c r="O253" s="460"/>
      <c r="P253" s="459">
        <f t="shared" ref="P253:P256" si="4">IF(L253=8500,1300*O253,
IF(L253=10000,1400*O253,
IF(L253=12000,1600*O253,
IF(L253=14000,1900*O253,
IF(L253=18000,2600*O253,
IF(L253=21000,2800*O253,
IF(L253=30000,3600*O253,)))))))</f>
        <v>0</v>
      </c>
      <c r="Q253" s="285"/>
      <c r="R253" s="285"/>
    </row>
    <row r="254" spans="3:18" ht="20.100000000000001" customHeight="1">
      <c r="C254" s="183"/>
      <c r="D254" s="1086"/>
      <c r="E254" s="1086"/>
      <c r="F254" s="183"/>
      <c r="G254" s="183"/>
      <c r="H254" s="230" t="str">
        <f t="shared" si="3"/>
        <v/>
      </c>
      <c r="I254" s="285"/>
      <c r="J254" s="285"/>
      <c r="K254" s="285"/>
      <c r="L254" s="379"/>
      <c r="M254" s="786"/>
      <c r="N254" s="787"/>
      <c r="O254" s="460"/>
      <c r="P254" s="459">
        <f t="shared" si="4"/>
        <v>0</v>
      </c>
      <c r="Q254" s="285"/>
      <c r="R254" s="285"/>
    </row>
    <row r="255" spans="3:18" ht="20.100000000000001" customHeight="1">
      <c r="C255" s="183"/>
      <c r="D255" s="1086"/>
      <c r="E255" s="1086"/>
      <c r="F255" s="183"/>
      <c r="G255" s="183"/>
      <c r="H255" s="230" t="str">
        <f t="shared" si="3"/>
        <v/>
      </c>
      <c r="I255" s="285"/>
      <c r="J255" s="285"/>
      <c r="K255" s="285"/>
      <c r="L255" s="379"/>
      <c r="M255" s="786"/>
      <c r="N255" s="787"/>
      <c r="O255" s="460"/>
      <c r="P255" s="459">
        <f t="shared" si="4"/>
        <v>0</v>
      </c>
      <c r="Q255" s="285"/>
      <c r="R255" s="285"/>
    </row>
    <row r="256" spans="3:18" ht="20.100000000000001" customHeight="1">
      <c r="C256" s="183"/>
      <c r="D256" s="1086"/>
      <c r="E256" s="1086"/>
      <c r="F256" s="183"/>
      <c r="G256" s="183"/>
      <c r="H256" s="230" t="str">
        <f t="shared" si="3"/>
        <v/>
      </c>
      <c r="I256" s="285"/>
      <c r="J256" s="285"/>
      <c r="K256" s="285"/>
      <c r="L256" s="379"/>
      <c r="M256" s="786"/>
      <c r="N256" s="787"/>
      <c r="O256" s="460"/>
      <c r="P256" s="459">
        <f t="shared" si="4"/>
        <v>0</v>
      </c>
      <c r="Q256" s="285"/>
      <c r="R256" s="285"/>
    </row>
    <row r="257" spans="3:18" ht="20.100000000000001" customHeight="1">
      <c r="C257" s="1092" t="s">
        <v>115</v>
      </c>
      <c r="D257" s="1092"/>
      <c r="E257" s="1092"/>
      <c r="F257" s="1092"/>
      <c r="G257" s="280">
        <f>SUM(G251:G256)</f>
        <v>0</v>
      </c>
      <c r="H257" s="248">
        <f>'SIMULADOR DE CARGA'!AM81</f>
        <v>0</v>
      </c>
      <c r="I257" s="285"/>
      <c r="J257" s="285"/>
      <c r="K257" s="285"/>
      <c r="L257" s="943" t="s">
        <v>116</v>
      </c>
      <c r="M257" s="944"/>
      <c r="N257" s="945">
        <f>SUM(N252:N256)</f>
        <v>1</v>
      </c>
      <c r="O257" s="380">
        <f>SUM(O252:O256)</f>
        <v>0</v>
      </c>
      <c r="P257" s="381">
        <f>SUM(P252:P256)</f>
        <v>0</v>
      </c>
      <c r="Q257" s="285"/>
      <c r="R257" s="285"/>
    </row>
    <row r="258" spans="3:18" ht="15.75">
      <c r="C258" s="285"/>
      <c r="D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</row>
    <row r="259" spans="3:18" ht="20.100000000000001" customHeight="1">
      <c r="C259" s="1020" t="s">
        <v>117</v>
      </c>
      <c r="D259" s="1095"/>
      <c r="E259" s="1095"/>
      <c r="F259" s="1095"/>
      <c r="G259" s="1095"/>
      <c r="H259" s="1095"/>
      <c r="I259" s="1095"/>
      <c r="J259" s="1095"/>
      <c r="K259" s="1095"/>
      <c r="L259" s="450" t="s">
        <v>178</v>
      </c>
      <c r="M259" s="185"/>
      <c r="N259" s="145"/>
      <c r="O259" s="145"/>
      <c r="P259" s="185"/>
      <c r="Q259" s="185"/>
      <c r="R259" s="186"/>
    </row>
    <row r="260" spans="3:18" ht="20.100000000000001" customHeight="1">
      <c r="C260" s="953" t="s">
        <v>108</v>
      </c>
      <c r="D260" s="954"/>
      <c r="E260" s="954"/>
      <c r="F260" s="955"/>
      <c r="G260" s="953" t="s">
        <v>118</v>
      </c>
      <c r="H260" s="954"/>
      <c r="I260" s="954"/>
      <c r="J260" s="954"/>
      <c r="K260" s="955"/>
      <c r="L260" s="784" t="s">
        <v>119</v>
      </c>
      <c r="M260" s="950"/>
      <c r="N260" s="950"/>
      <c r="O260" s="785"/>
      <c r="P260" s="973" t="s">
        <v>120</v>
      </c>
      <c r="Q260" s="1111" t="s">
        <v>121</v>
      </c>
      <c r="R260" s="1112"/>
    </row>
    <row r="261" spans="3:18" ht="20.100000000000001" customHeight="1">
      <c r="C261" s="956"/>
      <c r="D261" s="957"/>
      <c r="E261" s="957"/>
      <c r="F261" s="958"/>
      <c r="G261" s="956"/>
      <c r="H261" s="957"/>
      <c r="I261" s="957"/>
      <c r="J261" s="957"/>
      <c r="K261" s="958"/>
      <c r="L261" s="951" t="s">
        <v>122</v>
      </c>
      <c r="M261" s="952"/>
      <c r="N261" s="951" t="s">
        <v>123</v>
      </c>
      <c r="O261" s="952"/>
      <c r="P261" s="974"/>
      <c r="Q261" s="784"/>
      <c r="R261" s="785"/>
    </row>
    <row r="262" spans="3:18" ht="20.100000000000001" customHeight="1">
      <c r="C262" s="775"/>
      <c r="D262" s="776"/>
      <c r="E262" s="776"/>
      <c r="F262" s="777"/>
      <c r="G262" s="765" t="s">
        <v>388</v>
      </c>
      <c r="H262" s="778"/>
      <c r="I262" s="778"/>
      <c r="J262" s="778"/>
      <c r="K262" s="766"/>
      <c r="L262" s="765" t="s">
        <v>181</v>
      </c>
      <c r="M262" s="766"/>
      <c r="N262" s="385" t="s">
        <v>288</v>
      </c>
      <c r="O262" s="382">
        <f>IF(L262="KW",N262*1000,
IF(AND(L262="CV",G262&lt;&gt;"Trifásico"),VLOOKUP(N262,'Dados Norma'!$I$4:$N$16,2,0)*1000,
IF(AND(L262="CV",G262="Trifásico"),VLOOKUP(N262,'Dados Norma'!$Q$4:$V$25,2,0)*1000)))</f>
        <v>2910</v>
      </c>
      <c r="P262" s="386">
        <v>10</v>
      </c>
      <c r="Q262" s="480">
        <f xml:space="preserve">
IF(AND(G262&lt;&gt;0,N262&lt;&gt;0,L262&lt;&gt;0,P262&lt;&gt;0),
IF(AND(SUM($P$262:$P$270)=1,G262&lt;&gt;"Trifásico",L262="CV"),VLOOKUP(N262,'Dados Norma'!$I$4:$N$16,3,0)*P262*1000,
IF(AND(SUM($P$262:$P$270)=1,G262&lt;&gt;"Trifásico",L262="KW"),VLOOKUP(N262,'Dados Norma'!$J$4:$N$16,2,0)*P262*1000,
IF(AND(SUM($P$262:$P$270)=2,G262&lt;&gt;"Trifásico",L262="CV"),VLOOKUP(N262,'Dados Norma'!$I$4:$N$16,4,0)*P262*1000,
IF(AND(SUM($P$262:$P$270)=2,G262&lt;&gt;"Trifásico",L262="KW"),VLOOKUP(N262,'Dados Norma'!$J$4:$N$16,3,0)*P262*1000,
IF(AND(SUM($P$262:$P$270)=3,G262&lt;&gt;"Trifásico",L262="CV"),VLOOKUP(N262,'Dados Norma'!$I$4:$N$16,5,0)*P262*1000,
IF(AND(SUM($P$262:$P$270)=3,G262&lt;&gt;"Trifásico",L262="KW"),VLOOKUP(N262,'Dados Norma'!$J$4:$N$16,4,0)*P262*1000,
IF(AND(SUM($P$262:$P$270)=4,G262&lt;&gt;"Trifásico",L262="CV"),VLOOKUP(N262,'Dados Norma'!$I$4:$N$16,5,0)*P262*1000,
IF(AND(SUM($P$262:$P$270)=4,G262&lt;&gt;"Trifásico",L262="KW"),VLOOKUP(N262,'Dados Norma'!$J$4:$N$16,4,0)*P262*1000,
IF(AND(SUM($P$262:$P$270)=5,G262&lt;&gt;"Trifásico",L262="CV"),VLOOKUP(N262,'Dados Norma'!$I$4:$N$16,5,0)*P262*1000,
IF(AND(SUM($P$262:$P$270)=5,G262&lt;&gt;"Trifásico",L262="KW"),VLOOKUP(N262,'Dados Norma'!$J$4:$N$16,4,0)*P262*1000,
IF(AND(SUM($P$262:$P$270)&gt;5,G262&lt;&gt;"Trifásico",L262="CV"),VLOOKUP(N262,'Dados Norma'!$I$4:$N$16,6,0)*P262*1000,
IF(AND(SUM($P$262:$P$270)&gt;5,G262&lt;&gt;"Trifásico",L262="KW"),VLOOKUP(N262,'Dados Norma'!$J$4:$N$16,5,0)*P262*1000,
IF(AND(SUM($P$262:$P$270)=1,G262="Trifásico",L262="CV"),VLOOKUP(N262,'Dados Norma'!$Q$4:$V$25,3,0)*P262*1000,
IF(AND(SUM($P$262:$P$270)=1,G262="Trifásico",L262="KW"),VLOOKUP(N262,'Dados Norma'!$R$4:$V$25,2,0)*P262*1000,
IF(AND(SUM($P$262:$P$270)=2,G262="Trifásico",L262="CV"),VLOOKUP(N262,'Dados Norma'!$Q$4:$V$25,4,0)*P262*1000,
IF(AND(SUM($P$262:$P$270)=2,G262="Trifásico",L262="KW"),VLOOKUP(N262,'Dados Norma'!$R$4:$V$25,3,0)*P262*1000,
IF(AND(SUM($P$262:$P$270)=3,G262="Trifásico",L262="CV"),VLOOKUP(N262,'Dados Norma'!$Q$4:$V$25,5,0)*P262*1000,
IF(AND(SUM($P$262:$P$270)=3,G262="Trifásico",L262="KW"),VLOOKUP(N262,'Dados Norma'!$R$4:$V$25,4,0)*P262*1000,
IF(AND(SUM($P$262:$P$270)=4,G262="Trifásico",L262="CV"),VLOOKUP(N262,'Dados Norma'!$Q$4:$V$25,5,0)*P262*1000,
IF(AND(SUM($P$262:$P$270)=4,G262="Trifásico",L262="KW"),VLOOKUP(N262,'Dados Norma'!$R$4:$V$25,4,0)*P262*1000,
IF(AND(SUM($P$262:$P$270)=5,G262="Trifásico",L262="CV"),VLOOKUP(N262,'Dados Norma'!$Q$4:$V$25,5,0)*P262*1000,
IF(AND(SUM($P$262:$P$270)=5,G262="Trifásico",L262="KW"),VLOOKUP(N262,'Dados Norma'!$R$4:$V$25,4,0)*P262*1000,
IF(AND(SUM($P$262:$P$270)&gt;5,G262="Trifásico",L262="CV"),VLOOKUP(N262,'Dados Norma'!$Q$4:$V$25,6,0)*P262*1000,
IF(AND(SUM($P$262:$P$270)&gt;5,G262="Trifásico",L262="KW"),VLOOKUP(N262,'Dados Norma'!$R$4:$V$25,5,0)*P262*1000,
)))))))))))))))))))))))),0)</f>
        <v>21800</v>
      </c>
      <c r="R262" s="479">
        <f xml:space="preserve">
IF(AND(G262&lt;&gt;0,N262&lt;&gt;0,L262&lt;&gt;0,P262&lt;&gt;0),O262*P262,0)</f>
        <v>29100</v>
      </c>
    </row>
    <row r="263" spans="3:18" ht="20.100000000000001" customHeight="1">
      <c r="C263" s="775"/>
      <c r="D263" s="776"/>
      <c r="E263" s="776"/>
      <c r="F263" s="777"/>
      <c r="G263" s="765"/>
      <c r="H263" s="778"/>
      <c r="I263" s="778"/>
      <c r="J263" s="778"/>
      <c r="K263" s="766"/>
      <c r="L263" s="765"/>
      <c r="M263" s="766"/>
      <c r="N263" s="385"/>
      <c r="O263" s="382" t="b">
        <f>IF(L263="KW",N263*1000,
IF(AND(L263="CV",G263&lt;&gt;"Trifásico"),VLOOKUP(N263,'Dados Norma'!$I$4:$N$16,2,0)*1000,
IF(AND(L263="CV",G263="Trifásico"),VLOOKUP(N263,'Dados Norma'!$Q$4:$V$25,2,0)*1000)))</f>
        <v>0</v>
      </c>
      <c r="P263" s="386"/>
      <c r="Q263" s="480">
        <f xml:space="preserve">
IF(AND(G263&lt;&gt;0,N263&lt;&gt;0,L263&lt;&gt;0,P263&lt;&gt;0),
IF(AND(SUM($P$262:$P$270)=1,G263&lt;&gt;"Trifásico",L263="CV"),VLOOKUP(N263,'Dados Norma'!$I$4:$N$16,3,0)*P263*1000,
IF(AND(SUM($P$262:$P$270)=1,G263&lt;&gt;"Trifásico",L263="KW"),VLOOKUP(N263,'Dados Norma'!$J$4:$N$16,2,0)*P263*1000,
IF(AND(SUM($P$262:$P$270)=2,G263&lt;&gt;"Trifásico",L263="CV"),VLOOKUP(N263,'Dados Norma'!$I$4:$N$16,4,0)*P263*1000,
IF(AND(SUM($P$262:$P$270)=2,G263&lt;&gt;"Trifásico",L263="KW"),VLOOKUP(N263,'Dados Norma'!$J$4:$N$16,3,0)*P263*1000,
IF(AND(SUM($P$262:$P$270)=3,G263&lt;&gt;"Trifásico",L263="CV"),VLOOKUP(N263,'Dados Norma'!$I$4:$N$16,5,0)*P263*1000,
IF(AND(SUM($P$262:$P$270)=3,G263&lt;&gt;"Trifásico",L263="KW"),VLOOKUP(N263,'Dados Norma'!$J$4:$N$16,4,0)*P263*1000,
IF(AND(SUM($P$262:$P$270)=4,G263&lt;&gt;"Trifásico",L263="CV"),VLOOKUP(N263,'Dados Norma'!$I$4:$N$16,5,0)*P263*1000,
IF(AND(SUM($P$262:$P$270)=4,G263&lt;&gt;"Trifásico",L263="KW"),VLOOKUP(N263,'Dados Norma'!$J$4:$N$16,4,0)*P263*1000,
IF(AND(SUM($P$262:$P$270)=5,G263&lt;&gt;"Trifásico",L263="CV"),VLOOKUP(N263,'Dados Norma'!$I$4:$N$16,5,0)*P263*1000,
IF(AND(SUM($P$262:$P$270)=5,G263&lt;&gt;"Trifásico",L263="KW"),VLOOKUP(N263,'Dados Norma'!$J$4:$N$16,4,0)*P263*1000,
IF(AND(SUM($P$262:$P$270)&gt;5,G263&lt;&gt;"Trifásico",L263="CV"),VLOOKUP(N263,'Dados Norma'!$I$4:$N$16,6,0)*P263*1000,
IF(AND(SUM($P$262:$P$270)&gt;5,G263&lt;&gt;"Trifásico",L263="KW"),VLOOKUP(N263,'Dados Norma'!$J$4:$N$16,5,0)*P263*1000,
IF(AND(SUM($P$262:$P$270)=1,G263="Trifásico",L263="CV"),VLOOKUP(N263,'Dados Norma'!$Q$4:$V$25,3,0)*P263*1000,
IF(AND(SUM($P$262:$P$270)=1,G263="Trifásico",L263="KW"),VLOOKUP(N263,'Dados Norma'!$R$4:$V$25,2,0)*P263*1000,
IF(AND(SUM($P$262:$P$270)=2,G263="Trifásico",L263="CV"),VLOOKUP(N263,'Dados Norma'!$Q$4:$V$25,4,0)*P263*1000,
IF(AND(SUM($P$262:$P$270)=2,G263="Trifásico",L263="KW"),VLOOKUP(N263,'Dados Norma'!$R$4:$V$25,3,0)*P263*1000,
IF(AND(SUM($P$262:$P$270)=3,G263="Trifásico",L263="CV"),VLOOKUP(N263,'Dados Norma'!$Q$4:$V$25,5,0)*P263*1000,
IF(AND(SUM($P$262:$P$270)=3,G263="Trifásico",L263="KW"),VLOOKUP(N263,'Dados Norma'!$R$4:$V$25,4,0)*P263*1000,
IF(AND(SUM($P$262:$P$270)=4,G263="Trifásico",L263="CV"),VLOOKUP(N263,'Dados Norma'!$Q$4:$V$25,5,0)*P263*1000,
IF(AND(SUM($P$262:$P$270)=4,G263="Trifásico",L263="KW"),VLOOKUP(N263,'Dados Norma'!$R$4:$V$25,4,0)*P263*1000,
IF(AND(SUM($P$262:$P$270)=5,G263="Trifásico",L263="CV"),VLOOKUP(N263,'Dados Norma'!$Q$4:$V$25,5,0)*P263*1000,
IF(AND(SUM($P$262:$P$270)=5,G263="Trifásico",L263="KW"),VLOOKUP(N263,'Dados Norma'!$R$4:$V$25,4,0)*P263*1000,
IF(AND(SUM($P$262:$P$270)&gt;5,G263="Trifásico",L263="CV"),VLOOKUP(N263,'Dados Norma'!$Q$4:$V$25,6,0)*P263*1000,
IF(AND(SUM($P$262:$P$270)&gt;5,G263="Trifásico",L263="KW"),VLOOKUP(N263,'Dados Norma'!$R$4:$V$25,5,0)*P263*1000,
)))))))))))))))))))))))),0)</f>
        <v>0</v>
      </c>
      <c r="R263" s="479">
        <f t="shared" ref="R263" si="5" xml:space="preserve">
IF(AND(G263&lt;&gt;0,N263&lt;&gt;0,L263&lt;&gt;0,P263&lt;&gt;0),O263*P263,0)</f>
        <v>0</v>
      </c>
    </row>
    <row r="264" spans="3:18" ht="20.100000000000001" customHeight="1">
      <c r="C264" s="775"/>
      <c r="D264" s="776"/>
      <c r="E264" s="776"/>
      <c r="F264" s="777"/>
      <c r="G264" s="765"/>
      <c r="H264" s="778"/>
      <c r="I264" s="778"/>
      <c r="J264" s="778"/>
      <c r="K264" s="766"/>
      <c r="L264" s="765"/>
      <c r="M264" s="766"/>
      <c r="N264" s="385"/>
      <c r="O264" s="382" t="b">
        <f>IF(L264="KW",N264*1000,
IF(AND(L264="CV",G264&lt;&gt;"Trifásico"),VLOOKUP(N264,'Dados Norma'!$I$4:$N$16,2,0)*1000,
IF(AND(L264="CV",G264="Trifásico"),VLOOKUP(N264,'Dados Norma'!$Q$4:$V$25,2,0)*1000)))</f>
        <v>0</v>
      </c>
      <c r="P264" s="386"/>
      <c r="Q264" s="480">
        <f xml:space="preserve">
IF(AND(G264&lt;&gt;0,N264&lt;&gt;0,L264&lt;&gt;0,P264&lt;&gt;0),
IF(AND(SUM($P$262:$P$270)=1,G264&lt;&gt;"Trifásico",L264="CV"),VLOOKUP(N264,'Dados Norma'!$I$4:$N$16,3,0)*P264*1000,
IF(AND(SUM($P$262:$P$270)=1,G264&lt;&gt;"Trifásico",L264="KW"),VLOOKUP(N264,'Dados Norma'!$J$4:$N$16,2,0)*P264*1000,
IF(AND(SUM($P$262:$P$270)=2,G264&lt;&gt;"Trifásico",L264="CV"),VLOOKUP(N264,'Dados Norma'!$I$4:$N$16,4,0)*P264*1000,
IF(AND(SUM($P$262:$P$270)=2,G264&lt;&gt;"Trifásico",L264="KW"),VLOOKUP(N264,'Dados Norma'!$J$4:$N$16,3,0)*P264*1000,
IF(AND(SUM($P$262:$P$270)=3,G264&lt;&gt;"Trifásico",L264="CV"),VLOOKUP(N264,'Dados Norma'!$I$4:$N$16,5,0)*P264*1000,
IF(AND(SUM($P$262:$P$270)=3,G264&lt;&gt;"Trifásico",L264="KW"),VLOOKUP(N264,'Dados Norma'!$J$4:$N$16,4,0)*P264*1000,
IF(AND(SUM($P$262:$P$270)=4,G264&lt;&gt;"Trifásico",L264="CV"),VLOOKUP(N264,'Dados Norma'!$I$4:$N$16,5,0)*P264*1000,
IF(AND(SUM($P$262:$P$270)=4,G264&lt;&gt;"Trifásico",L264="KW"),VLOOKUP(N264,'Dados Norma'!$J$4:$N$16,4,0)*P264*1000,
IF(AND(SUM($P$262:$P$270)=5,G264&lt;&gt;"Trifásico",L264="CV"),VLOOKUP(N264,'Dados Norma'!$I$4:$N$16,5,0)*P264*1000,
IF(AND(SUM($P$262:$P$270)=5,G264&lt;&gt;"Trifásico",L264="KW"),VLOOKUP(N264,'Dados Norma'!$J$4:$N$16,4,0)*P264*1000,
IF(AND(SUM($P$262:$P$270)&gt;5,G264&lt;&gt;"Trifásico",L264="CV"),VLOOKUP(N264,'Dados Norma'!$I$4:$N$16,6,0)*P264*1000,
IF(AND(SUM($P$262:$P$270)&gt;5,G264&lt;&gt;"Trifásico",L264="KW"),VLOOKUP(N264,'Dados Norma'!$J$4:$N$16,5,0)*P264*1000,
IF(AND(SUM($P$262:$P$270)=1,G264="Trifásico",L264="CV"),VLOOKUP(N264,'Dados Norma'!$Q$4:$V$25,3,0)*P264*1000,
IF(AND(SUM($P$262:$P$270)=1,G264="Trifásico",L264="KW"),VLOOKUP(N264,'Dados Norma'!$R$4:$V$25,2,0)*P264*1000,
IF(AND(SUM($P$262:$P$270)=2,G264="Trifásico",L264="CV"),VLOOKUP(N264,'Dados Norma'!$Q$4:$V$25,4,0)*P264*1000,
IF(AND(SUM($P$262:$P$270)=2,G264="Trifásico",L264="KW"),VLOOKUP(N264,'Dados Norma'!$R$4:$V$25,3,0)*P264*1000,
IF(AND(SUM($P$262:$P$270)=3,G264="Trifásico",L264="CV"),VLOOKUP(N264,'Dados Norma'!$Q$4:$V$25,5,0)*P264*1000,
IF(AND(SUM($P$262:$P$270)=3,G264="Trifásico",L264="KW"),VLOOKUP(N264,'Dados Norma'!$R$4:$V$25,4,0)*P264*1000,
IF(AND(SUM($P$262:$P$270)=4,G264="Trifásico",L264="CV"),VLOOKUP(N264,'Dados Norma'!$Q$4:$V$25,5,0)*P264*1000,
IF(AND(SUM($P$262:$P$270)=4,G264="Trifásico",L264="KW"),VLOOKUP(N264,'Dados Norma'!$R$4:$V$25,4,0)*P264*1000,
IF(AND(SUM($P$262:$P$270)=5,G264="Trifásico",L264="CV"),VLOOKUP(N264,'Dados Norma'!$Q$4:$V$25,5,0)*P264*1000,
IF(AND(SUM($P$262:$P$270)=5,G264="Trifásico",L264="KW"),VLOOKUP(N264,'Dados Norma'!$R$4:$V$25,4,0)*P264*1000,
IF(AND(SUM($P$262:$P$270)&gt;5,G264="Trifásico",L264="CV"),VLOOKUP(N264,'Dados Norma'!$Q$4:$V$25,6,0)*P264*1000,
IF(AND(SUM($P$262:$P$270)&gt;5,G264="Trifásico",L264="KW"),VLOOKUP(N264,'Dados Norma'!$R$4:$V$25,5,0)*P264*1000,
)))))))))))))))))))))))),0)</f>
        <v>0</v>
      </c>
      <c r="R264" s="479">
        <f xml:space="preserve">
IF(AND(G264&lt;&gt;0,N264&lt;&gt;0,L264&lt;&gt;0,P264&lt;&gt;0),O264*P264,0)</f>
        <v>0</v>
      </c>
    </row>
    <row r="265" spans="3:18" ht="20.100000000000001" customHeight="1">
      <c r="C265" s="775"/>
      <c r="D265" s="776"/>
      <c r="E265" s="776"/>
      <c r="F265" s="777"/>
      <c r="G265" s="765"/>
      <c r="H265" s="778"/>
      <c r="I265" s="778"/>
      <c r="J265" s="778"/>
      <c r="K265" s="766"/>
      <c r="L265" s="765"/>
      <c r="M265" s="766"/>
      <c r="N265" s="385"/>
      <c r="O265" s="382" t="b">
        <f>IF(L265="KW",N265*1000,
IF(AND(L265="CV",G265&lt;&gt;"Trifásico"),VLOOKUP(N265,'Dados Norma'!$I$4:$N$16,2,0)*1000,
IF(AND(L265="CV",G265="Trifásico"),VLOOKUP(N265,'Dados Norma'!$Q$4:$V$25,2,0)*1000)))</f>
        <v>0</v>
      </c>
      <c r="P265" s="386"/>
      <c r="Q265" s="480">
        <f xml:space="preserve">
IF(AND(G265&lt;&gt;0,N265&lt;&gt;0,L265&lt;&gt;0,P265&lt;&gt;0),
IF(AND(SUM($P$262:$P$270)=1,G265&lt;&gt;"Trifásico",L265="CV"),VLOOKUP(N265,'Dados Norma'!$I$4:$N$16,3,0)*P265*1000,
IF(AND(SUM($P$262:$P$270)=1,G265&lt;&gt;"Trifásico",L265="KW"),VLOOKUP(N265,'Dados Norma'!$J$4:$N$16,2,0)*P265*1000,
IF(AND(SUM($P$262:$P$270)=2,G265&lt;&gt;"Trifásico",L265="CV"),VLOOKUP(N265,'Dados Norma'!$I$4:$N$16,4,0)*P265*1000,
IF(AND(SUM($P$262:$P$270)=2,G265&lt;&gt;"Trifásico",L265="KW"),VLOOKUP(N265,'Dados Norma'!$J$4:$N$16,3,0)*P265*1000,
IF(AND(SUM($P$262:$P$270)=3,G265&lt;&gt;"Trifásico",L265="CV"),VLOOKUP(N265,'Dados Norma'!$I$4:$N$16,5,0)*P265*1000,
IF(AND(SUM($P$262:$P$270)=3,G265&lt;&gt;"Trifásico",L265="KW"),VLOOKUP(N265,'Dados Norma'!$J$4:$N$16,4,0)*P265*1000,
IF(AND(SUM($P$262:$P$270)=4,G265&lt;&gt;"Trifásico",L265="CV"),VLOOKUP(N265,'Dados Norma'!$I$4:$N$16,5,0)*P265*1000,
IF(AND(SUM($P$262:$P$270)=4,G265&lt;&gt;"Trifásico",L265="KW"),VLOOKUP(N265,'Dados Norma'!$J$4:$N$16,4,0)*P265*1000,
IF(AND(SUM($P$262:$P$270)=5,G265&lt;&gt;"Trifásico",L265="CV"),VLOOKUP(N265,'Dados Norma'!$I$4:$N$16,5,0)*P265*1000,
IF(AND(SUM($P$262:$P$270)=5,G265&lt;&gt;"Trifásico",L265="KW"),VLOOKUP(N265,'Dados Norma'!$J$4:$N$16,4,0)*P265*1000,
IF(AND(SUM($P$262:$P$270)&gt;5,G265&lt;&gt;"Trifásico",L265="CV"),VLOOKUP(N265,'Dados Norma'!$I$4:$N$16,6,0)*P265*1000,
IF(AND(SUM($P$262:$P$270)&gt;5,G265&lt;&gt;"Trifásico",L265="KW"),VLOOKUP(N265,'Dados Norma'!$J$4:$N$16,5,0)*P265*1000,
IF(AND(SUM($P$262:$P$270)=1,G265="Trifásico",L265="CV"),VLOOKUP(N265,'Dados Norma'!$Q$4:$V$25,3,0)*P265*1000,
IF(AND(SUM($P$262:$P$270)=1,G265="Trifásico",L265="KW"),VLOOKUP(N265,'Dados Norma'!$R$4:$V$25,2,0)*P265*1000,
IF(AND(SUM($P$262:$P$270)=2,G265="Trifásico",L265="CV"),VLOOKUP(N265,'Dados Norma'!$Q$4:$V$25,4,0)*P265*1000,
IF(AND(SUM($P$262:$P$270)=2,G265="Trifásico",L265="KW"),VLOOKUP(N265,'Dados Norma'!$R$4:$V$25,3,0)*P265*1000,
IF(AND(SUM($P$262:$P$270)=3,G265="Trifásico",L265="CV"),VLOOKUP(N265,'Dados Norma'!$Q$4:$V$25,5,0)*P265*1000,
IF(AND(SUM($P$262:$P$270)=3,G265="Trifásico",L265="KW"),VLOOKUP(N265,'Dados Norma'!$R$4:$V$25,4,0)*P265*1000,
IF(AND(SUM($P$262:$P$270)=4,G265="Trifásico",L265="CV"),VLOOKUP(N265,'Dados Norma'!$Q$4:$V$25,5,0)*P265*1000,
IF(AND(SUM($P$262:$P$270)=4,G265="Trifásico",L265="KW"),VLOOKUP(N265,'Dados Norma'!$R$4:$V$25,4,0)*P265*1000,
IF(AND(SUM($P$262:$P$270)=5,G265="Trifásico",L265="CV"),VLOOKUP(N265,'Dados Norma'!$Q$4:$V$25,5,0)*P265*1000,
IF(AND(SUM($P$262:$P$270)=5,G265="Trifásico",L265="KW"),VLOOKUP(N265,'Dados Norma'!$R$4:$V$25,4,0)*P265*1000,
IF(AND(SUM($P$262:$P$270)&gt;5,G265="Trifásico",L265="CV"),VLOOKUP(N265,'Dados Norma'!$Q$4:$V$25,6,0)*P265*1000,
IF(AND(SUM($P$262:$P$270)&gt;5,G265="Trifásico",L265="KW"),VLOOKUP(N265,'Dados Norma'!$R$4:$V$25,5,0)*P265*1000,
)))))))))))))))))))))))),0)</f>
        <v>0</v>
      </c>
      <c r="R265" s="479">
        <f t="shared" ref="R265:R270" si="6" xml:space="preserve">
IF(AND(G265&lt;&gt;0,N265&lt;&gt;0,L265&lt;&gt;0,P265&lt;&gt;0),O265*P265,0)</f>
        <v>0</v>
      </c>
    </row>
    <row r="266" spans="3:18" ht="20.100000000000001" customHeight="1">
      <c r="C266" s="775"/>
      <c r="D266" s="776"/>
      <c r="E266" s="776"/>
      <c r="F266" s="777"/>
      <c r="G266" s="765"/>
      <c r="H266" s="778"/>
      <c r="I266" s="778"/>
      <c r="J266" s="778"/>
      <c r="K266" s="766"/>
      <c r="L266" s="765"/>
      <c r="M266" s="766"/>
      <c r="N266" s="385"/>
      <c r="O266" s="382" t="b">
        <f>IF(L266="KW",N266*1000,
IF(AND(L266="CV",G266&lt;&gt;"Trifásico"),VLOOKUP(N266,'Dados Norma'!$I$4:$N$16,2,0)*1000,
IF(AND(L266="CV",G266="Trifásico"),VLOOKUP(N266,'Dados Norma'!$Q$4:$V$25,2,0)*1000)))</f>
        <v>0</v>
      </c>
      <c r="P266" s="386"/>
      <c r="Q266" s="480">
        <f xml:space="preserve">
IF(AND(G266&lt;&gt;0,N266&lt;&gt;0,L266&lt;&gt;0,P266&lt;&gt;0),
IF(AND(SUM($P$262:$P$270)=1,G266&lt;&gt;"Trifásico",L266="CV"),VLOOKUP(N266,'Dados Norma'!$I$4:$N$16,3,0)*P266*1000,
IF(AND(SUM($P$262:$P$270)=1,G266&lt;&gt;"Trifásico",L266="KW"),VLOOKUP(N266,'Dados Norma'!$J$4:$N$16,2,0)*P266*1000,
IF(AND(SUM($P$262:$P$270)=2,G266&lt;&gt;"Trifásico",L266="CV"),VLOOKUP(N266,'Dados Norma'!$I$4:$N$16,4,0)*P266*1000,
IF(AND(SUM($P$262:$P$270)=2,G266&lt;&gt;"Trifásico",L266="KW"),VLOOKUP(N266,'Dados Norma'!$J$4:$N$16,3,0)*P266*1000,
IF(AND(SUM($P$262:$P$270)=3,G266&lt;&gt;"Trifásico",L266="CV"),VLOOKUP(N266,'Dados Norma'!$I$4:$N$16,5,0)*P266*1000,
IF(AND(SUM($P$262:$P$270)=3,G266&lt;&gt;"Trifásico",L266="KW"),VLOOKUP(N266,'Dados Norma'!$J$4:$N$16,4,0)*P266*1000,
IF(AND(SUM($P$262:$P$270)=4,G266&lt;&gt;"Trifásico",L266="CV"),VLOOKUP(N266,'Dados Norma'!$I$4:$N$16,5,0)*P266*1000,
IF(AND(SUM($P$262:$P$270)=4,G266&lt;&gt;"Trifásico",L266="KW"),VLOOKUP(N266,'Dados Norma'!$J$4:$N$16,4,0)*P266*1000,
IF(AND(SUM($P$262:$P$270)=5,G266&lt;&gt;"Trifásico",L266="CV"),VLOOKUP(N266,'Dados Norma'!$I$4:$N$16,5,0)*P266*1000,
IF(AND(SUM($P$262:$P$270)=5,G266&lt;&gt;"Trifásico",L266="KW"),VLOOKUP(N266,'Dados Norma'!$J$4:$N$16,4,0)*P266*1000,
IF(AND(SUM($P$262:$P$270)&gt;5,G266&lt;&gt;"Trifásico",L266="CV"),VLOOKUP(N266,'Dados Norma'!$I$4:$N$16,6,0)*P266*1000,
IF(AND(SUM($P$262:$P$270)&gt;5,G266&lt;&gt;"Trifásico",L266="KW"),VLOOKUP(N266,'Dados Norma'!$J$4:$N$16,5,0)*P266*1000,
IF(AND(SUM($P$262:$P$270)=1,G266="Trifásico",L266="CV"),VLOOKUP(N266,'Dados Norma'!$Q$4:$V$25,3,0)*P266*1000,
IF(AND(SUM($P$262:$P$270)=1,G266="Trifásico",L266="KW"),VLOOKUP(N266,'Dados Norma'!$R$4:$V$25,2,0)*P266*1000,
IF(AND(SUM($P$262:$P$270)=2,G266="Trifásico",L266="CV"),VLOOKUP(N266,'Dados Norma'!$Q$4:$V$25,4,0)*P266*1000,
IF(AND(SUM($P$262:$P$270)=2,G266="Trifásico",L266="KW"),VLOOKUP(N266,'Dados Norma'!$R$4:$V$25,3,0)*P266*1000,
IF(AND(SUM($P$262:$P$270)=3,G266="Trifásico",L266="CV"),VLOOKUP(N266,'Dados Norma'!$Q$4:$V$25,5,0)*P266*1000,
IF(AND(SUM($P$262:$P$270)=3,G266="Trifásico",L266="KW"),VLOOKUP(N266,'Dados Norma'!$R$4:$V$25,4,0)*P266*1000,
IF(AND(SUM($P$262:$P$270)=4,G266="Trifásico",L266="CV"),VLOOKUP(N266,'Dados Norma'!$Q$4:$V$25,5,0)*P266*1000,
IF(AND(SUM($P$262:$P$270)=4,G266="Trifásico",L266="KW"),VLOOKUP(N266,'Dados Norma'!$R$4:$V$25,4,0)*P266*1000,
IF(AND(SUM($P$262:$P$270)=5,G266="Trifásico",L266="CV"),VLOOKUP(N266,'Dados Norma'!$Q$4:$V$25,5,0)*P266*1000,
IF(AND(SUM($P$262:$P$270)=5,G266="Trifásico",L266="KW"),VLOOKUP(N266,'Dados Norma'!$R$4:$V$25,4,0)*P266*1000,
IF(AND(SUM($P$262:$P$270)&gt;5,G266="Trifásico",L266="CV"),VLOOKUP(N266,'Dados Norma'!$Q$4:$V$25,6,0)*P266*1000,
IF(AND(SUM($P$262:$P$270)&gt;5,G266="Trifásico",L266="KW"),VLOOKUP(N266,'Dados Norma'!$R$4:$V$25,5,0)*P266*1000,
)))))))))))))))))))))))),0)</f>
        <v>0</v>
      </c>
      <c r="R266" s="479">
        <f t="shared" si="6"/>
        <v>0</v>
      </c>
    </row>
    <row r="267" spans="3:18" ht="20.100000000000001" customHeight="1">
      <c r="C267" s="775"/>
      <c r="D267" s="776"/>
      <c r="E267" s="776"/>
      <c r="F267" s="777"/>
      <c r="G267" s="765"/>
      <c r="H267" s="778"/>
      <c r="I267" s="778"/>
      <c r="J267" s="778"/>
      <c r="K267" s="766"/>
      <c r="L267" s="765"/>
      <c r="M267" s="766"/>
      <c r="N267" s="385"/>
      <c r="O267" s="382" t="b">
        <f>IF(L267="KW",N267*1000,
IF(AND(L267="CV",G267&lt;&gt;"Trifásico"),VLOOKUP(N267,'Dados Norma'!$I$4:$N$16,2,0)*1000,
IF(AND(L267="CV",G267="Trifásico"),VLOOKUP(N267,'Dados Norma'!$Q$4:$V$25,2,0)*1000)))</f>
        <v>0</v>
      </c>
      <c r="P267" s="386"/>
      <c r="Q267" s="480">
        <f xml:space="preserve">
IF(AND(G267&lt;&gt;0,N267&lt;&gt;0,L267&lt;&gt;0,P267&lt;&gt;0),
IF(AND(SUM($P$262:$P$270)=1,G267&lt;&gt;"Trifásico",L267="CV"),VLOOKUP(N267,'Dados Norma'!$I$4:$N$16,3,0)*P267*1000,
IF(AND(SUM($P$262:$P$270)=1,G267&lt;&gt;"Trifásico",L267="KW"),VLOOKUP(N267,'Dados Norma'!$J$4:$N$16,2,0)*P267*1000,
IF(AND(SUM($P$262:$P$270)=2,G267&lt;&gt;"Trifásico",L267="CV"),VLOOKUP(N267,'Dados Norma'!$I$4:$N$16,4,0)*P267*1000,
IF(AND(SUM($P$262:$P$270)=2,G267&lt;&gt;"Trifásico",L267="KW"),VLOOKUP(N267,'Dados Norma'!$J$4:$N$16,3,0)*P267*1000,
IF(AND(SUM($P$262:$P$270)=3,G267&lt;&gt;"Trifásico",L267="CV"),VLOOKUP(N267,'Dados Norma'!$I$4:$N$16,5,0)*P267*1000,
IF(AND(SUM($P$262:$P$270)=3,G267&lt;&gt;"Trifásico",L267="KW"),VLOOKUP(N267,'Dados Norma'!$J$4:$N$16,4,0)*P267*1000,
IF(AND(SUM($P$262:$P$270)=4,G267&lt;&gt;"Trifásico",L267="CV"),VLOOKUP(N267,'Dados Norma'!$I$4:$N$16,5,0)*P267*1000,
IF(AND(SUM($P$262:$P$270)=4,G267&lt;&gt;"Trifásico",L267="KW"),VLOOKUP(N267,'Dados Norma'!$J$4:$N$16,4,0)*P267*1000,
IF(AND(SUM($P$262:$P$270)=5,G267&lt;&gt;"Trifásico",L267="CV"),VLOOKUP(N267,'Dados Norma'!$I$4:$N$16,5,0)*P267*1000,
IF(AND(SUM($P$262:$P$270)=5,G267&lt;&gt;"Trifásico",L267="KW"),VLOOKUP(N267,'Dados Norma'!$J$4:$N$16,4,0)*P267*1000,
IF(AND(SUM($P$262:$P$270)&gt;5,G267&lt;&gt;"Trifásico",L267="CV"),VLOOKUP(N267,'Dados Norma'!$I$4:$N$16,6,0)*P267*1000,
IF(AND(SUM($P$262:$P$270)&gt;5,G267&lt;&gt;"Trifásico",L267="KW"),VLOOKUP(N267,'Dados Norma'!$J$4:$N$16,5,0)*P267*1000,
IF(AND(SUM($P$262:$P$270)=1,G267="Trifásico",L267="CV"),VLOOKUP(N267,'Dados Norma'!$Q$4:$V$25,3,0)*P267*1000,
IF(AND(SUM($P$262:$P$270)=1,G267="Trifásico",L267="KW"),VLOOKUP(N267,'Dados Norma'!$R$4:$V$25,2,0)*P267*1000,
IF(AND(SUM($P$262:$P$270)=2,G267="Trifásico",L267="CV"),VLOOKUP(N267,'Dados Norma'!$Q$4:$V$25,4,0)*P267*1000,
IF(AND(SUM($P$262:$P$270)=2,G267="Trifásico",L267="KW"),VLOOKUP(N267,'Dados Norma'!$R$4:$V$25,3,0)*P267*1000,
IF(AND(SUM($P$262:$P$270)=3,G267="Trifásico",L267="CV"),VLOOKUP(N267,'Dados Norma'!$Q$4:$V$25,5,0)*P267*1000,
IF(AND(SUM($P$262:$P$270)=3,G267="Trifásico",L267="KW"),VLOOKUP(N267,'Dados Norma'!$R$4:$V$25,4,0)*P267*1000,
IF(AND(SUM($P$262:$P$270)=4,G267="Trifásico",L267="CV"),VLOOKUP(N267,'Dados Norma'!$Q$4:$V$25,5,0)*P267*1000,
IF(AND(SUM($P$262:$P$270)=4,G267="Trifásico",L267="KW"),VLOOKUP(N267,'Dados Norma'!$R$4:$V$25,4,0)*P267*1000,
IF(AND(SUM($P$262:$P$270)=5,G267="Trifásico",L267="CV"),VLOOKUP(N267,'Dados Norma'!$Q$4:$V$25,5,0)*P267*1000,
IF(AND(SUM($P$262:$P$270)=5,G267="Trifásico",L267="KW"),VLOOKUP(N267,'Dados Norma'!$R$4:$V$25,4,0)*P267*1000,
IF(AND(SUM($P$262:$P$270)&gt;5,G267="Trifásico",L267="CV"),VLOOKUP(N267,'Dados Norma'!$Q$4:$V$25,6,0)*P267*1000,
IF(AND(SUM($P$262:$P$270)&gt;5,G267="Trifásico",L267="KW"),VLOOKUP(N267,'Dados Norma'!$R$4:$V$25,5,0)*P267*1000,
)))))))))))))))))))))))),0)</f>
        <v>0</v>
      </c>
      <c r="R267" s="479">
        <f t="shared" si="6"/>
        <v>0</v>
      </c>
    </row>
    <row r="268" spans="3:18" ht="20.100000000000001" customHeight="1">
      <c r="C268" s="775"/>
      <c r="D268" s="776"/>
      <c r="E268" s="776"/>
      <c r="F268" s="777"/>
      <c r="G268" s="765"/>
      <c r="H268" s="778"/>
      <c r="I268" s="778"/>
      <c r="J268" s="778"/>
      <c r="K268" s="766"/>
      <c r="L268" s="765"/>
      <c r="M268" s="766"/>
      <c r="N268" s="385"/>
      <c r="O268" s="382" t="b">
        <f>IF(L268="KW",N268*1000,
IF(AND(L268="CV",G268&lt;&gt;"Trifásico"),VLOOKUP(N268,'Dados Norma'!$I$4:$N$16,2,0)*1000,
IF(AND(L268="CV",G268="Trifásico"),VLOOKUP(N268,'Dados Norma'!$Q$4:$V$25,2,0)*1000)))</f>
        <v>0</v>
      </c>
      <c r="P268" s="386"/>
      <c r="Q268" s="480">
        <f xml:space="preserve">
IF(AND(G268&lt;&gt;0,N268&lt;&gt;0,L268&lt;&gt;0,P268&lt;&gt;0),
IF(AND(SUM($P$262:$P$270)=1,G268&lt;&gt;"Trifásico",L268="CV"),VLOOKUP(N268,'Dados Norma'!$I$4:$N$16,3,0)*P268*1000,
IF(AND(SUM($P$262:$P$270)=1,G268&lt;&gt;"Trifásico",L268="KW"),VLOOKUP(N268,'Dados Norma'!$J$4:$N$16,2,0)*P268*1000,
IF(AND(SUM($P$262:$P$270)=2,G268&lt;&gt;"Trifásico",L268="CV"),VLOOKUP(N268,'Dados Norma'!$I$4:$N$16,4,0)*P268*1000,
IF(AND(SUM($P$262:$P$270)=2,G268&lt;&gt;"Trifásico",L268="KW"),VLOOKUP(N268,'Dados Norma'!$J$4:$N$16,3,0)*P268*1000,
IF(AND(SUM($P$262:$P$270)=3,G268&lt;&gt;"Trifásico",L268="CV"),VLOOKUP(N268,'Dados Norma'!$I$4:$N$16,5,0)*P268*1000,
IF(AND(SUM($P$262:$P$270)=3,G268&lt;&gt;"Trifásico",L268="KW"),VLOOKUP(N268,'Dados Norma'!$J$4:$N$16,4,0)*P268*1000,
IF(AND(SUM($P$262:$P$270)=4,G268&lt;&gt;"Trifásico",L268="CV"),VLOOKUP(N268,'Dados Norma'!$I$4:$N$16,5,0)*P268*1000,
IF(AND(SUM($P$262:$P$270)=4,G268&lt;&gt;"Trifásico",L268="KW"),VLOOKUP(N268,'Dados Norma'!$J$4:$N$16,4,0)*P268*1000,
IF(AND(SUM($P$262:$P$270)=5,G268&lt;&gt;"Trifásico",L268="CV"),VLOOKUP(N268,'Dados Norma'!$I$4:$N$16,5,0)*P268*1000,
IF(AND(SUM($P$262:$P$270)=5,G268&lt;&gt;"Trifásico",L268="KW"),VLOOKUP(N268,'Dados Norma'!$J$4:$N$16,4,0)*P268*1000,
IF(AND(SUM($P$262:$P$270)&gt;5,G268&lt;&gt;"Trifásico",L268="CV"),VLOOKUP(N268,'Dados Norma'!$I$4:$N$16,6,0)*P268*1000,
IF(AND(SUM($P$262:$P$270)&gt;5,G268&lt;&gt;"Trifásico",L268="KW"),VLOOKUP(N268,'Dados Norma'!$J$4:$N$16,5,0)*P268*1000,
IF(AND(SUM($P$262:$P$270)=1,G268="Trifásico",L268="CV"),VLOOKUP(N268,'Dados Norma'!$Q$4:$V$25,3,0)*P268*1000,
IF(AND(SUM($P$262:$P$270)=1,G268="Trifásico",L268="KW"),VLOOKUP(N268,'Dados Norma'!$R$4:$V$25,2,0)*P268*1000,
IF(AND(SUM($P$262:$P$270)=2,G268="Trifásico",L268="CV"),VLOOKUP(N268,'Dados Norma'!$Q$4:$V$25,4,0)*P268*1000,
IF(AND(SUM($P$262:$P$270)=2,G268="Trifásico",L268="KW"),VLOOKUP(N268,'Dados Norma'!$R$4:$V$25,3,0)*P268*1000,
IF(AND(SUM($P$262:$P$270)=3,G268="Trifásico",L268="CV"),VLOOKUP(N268,'Dados Norma'!$Q$4:$V$25,5,0)*P268*1000,
IF(AND(SUM($P$262:$P$270)=3,G268="Trifásico",L268="KW"),VLOOKUP(N268,'Dados Norma'!$R$4:$V$25,4,0)*P268*1000,
IF(AND(SUM($P$262:$P$270)=4,G268="Trifásico",L268="CV"),VLOOKUP(N268,'Dados Norma'!$Q$4:$V$25,5,0)*P268*1000,
IF(AND(SUM($P$262:$P$270)=4,G268="Trifásico",L268="KW"),VLOOKUP(N268,'Dados Norma'!$R$4:$V$25,4,0)*P268*1000,
IF(AND(SUM($P$262:$P$270)=5,G268="Trifásico",L268="CV"),VLOOKUP(N268,'Dados Norma'!$Q$4:$V$25,5,0)*P268*1000,
IF(AND(SUM($P$262:$P$270)=5,G268="Trifásico",L268="KW"),VLOOKUP(N268,'Dados Norma'!$R$4:$V$25,4,0)*P268*1000,
IF(AND(SUM($P$262:$P$270)&gt;5,G268="Trifásico",L268="CV"),VLOOKUP(N268,'Dados Norma'!$Q$4:$V$25,6,0)*P268*1000,
IF(AND(SUM($P$262:$P$270)&gt;5,G268="Trifásico",L268="KW"),VLOOKUP(N268,'Dados Norma'!$R$4:$V$25,5,0)*P268*1000,
)))))))))))))))))))))))),0)</f>
        <v>0</v>
      </c>
      <c r="R268" s="479">
        <f t="shared" si="6"/>
        <v>0</v>
      </c>
    </row>
    <row r="269" spans="3:18" ht="20.100000000000001" customHeight="1">
      <c r="C269" s="775"/>
      <c r="D269" s="776"/>
      <c r="E269" s="776"/>
      <c r="F269" s="777"/>
      <c r="G269" s="765"/>
      <c r="H269" s="778"/>
      <c r="I269" s="778"/>
      <c r="J269" s="778"/>
      <c r="K269" s="766"/>
      <c r="L269" s="765"/>
      <c r="M269" s="766"/>
      <c r="N269" s="385"/>
      <c r="O269" s="382" t="b">
        <f>IF(L269="KW",N269*1000,
IF(AND(L269="CV",G269&lt;&gt;"Trifásico"),VLOOKUP(N269,'Dados Norma'!$I$4:$N$16,2,0)*1000,
IF(AND(L269="CV",G269="Trifásico"),VLOOKUP(N269,'Dados Norma'!$Q$4:$V$25,2,0)*1000)))</f>
        <v>0</v>
      </c>
      <c r="P269" s="386"/>
      <c r="Q269" s="480">
        <f xml:space="preserve">
IF(AND(G269&lt;&gt;0,N269&lt;&gt;0,L269&lt;&gt;0,P269&lt;&gt;0),
IF(AND(SUM($P$262:$P$270)=1,G269&lt;&gt;"Trifásico",L269="CV"),VLOOKUP(N269,'Dados Norma'!$I$4:$N$16,3,0)*P269*1000,
IF(AND(SUM($P$262:$P$270)=1,G269&lt;&gt;"Trifásico",L269="KW"),VLOOKUP(N269,'Dados Norma'!$J$4:$N$16,2,0)*P269*1000,
IF(AND(SUM($P$262:$P$270)=2,G269&lt;&gt;"Trifásico",L269="CV"),VLOOKUP(N269,'Dados Norma'!$I$4:$N$16,4,0)*P269*1000,
IF(AND(SUM($P$262:$P$270)=2,G269&lt;&gt;"Trifásico",L269="KW"),VLOOKUP(N269,'Dados Norma'!$J$4:$N$16,3,0)*P269*1000,
IF(AND(SUM($P$262:$P$270)=3,G269&lt;&gt;"Trifásico",L269="CV"),VLOOKUP(N269,'Dados Norma'!$I$4:$N$16,5,0)*P269*1000,
IF(AND(SUM($P$262:$P$270)=3,G269&lt;&gt;"Trifásico",L269="KW"),VLOOKUP(N269,'Dados Norma'!$J$4:$N$16,4,0)*P269*1000,
IF(AND(SUM($P$262:$P$270)=4,G269&lt;&gt;"Trifásico",L269="CV"),VLOOKUP(N269,'Dados Norma'!$I$4:$N$16,5,0)*P269*1000,
IF(AND(SUM($P$262:$P$270)=4,G269&lt;&gt;"Trifásico",L269="KW"),VLOOKUP(N269,'Dados Norma'!$J$4:$N$16,4,0)*P269*1000,
IF(AND(SUM($P$262:$P$270)=5,G269&lt;&gt;"Trifásico",L269="CV"),VLOOKUP(N269,'Dados Norma'!$I$4:$N$16,5,0)*P269*1000,
IF(AND(SUM($P$262:$P$270)=5,G269&lt;&gt;"Trifásico",L269="KW"),VLOOKUP(N269,'Dados Norma'!$J$4:$N$16,4,0)*P269*1000,
IF(AND(SUM($P$262:$P$270)&gt;5,G269&lt;&gt;"Trifásico",L269="CV"),VLOOKUP(N269,'Dados Norma'!$I$4:$N$16,6,0)*P269*1000,
IF(AND(SUM($P$262:$P$270)&gt;5,G269&lt;&gt;"Trifásico",L269="KW"),VLOOKUP(N269,'Dados Norma'!$J$4:$N$16,5,0)*P269*1000,
IF(AND(SUM($P$262:$P$270)=1,G269="Trifásico",L269="CV"),VLOOKUP(N269,'Dados Norma'!$Q$4:$V$25,3,0)*P269*1000,
IF(AND(SUM($P$262:$P$270)=1,G269="Trifásico",L269="KW"),VLOOKUP(N269,'Dados Norma'!$R$4:$V$25,2,0)*P269*1000,
IF(AND(SUM($P$262:$P$270)=2,G269="Trifásico",L269="CV"),VLOOKUP(N269,'Dados Norma'!$Q$4:$V$25,4,0)*P269*1000,
IF(AND(SUM($P$262:$P$270)=2,G269="Trifásico",L269="KW"),VLOOKUP(N269,'Dados Norma'!$R$4:$V$25,3,0)*P269*1000,
IF(AND(SUM($P$262:$P$270)=3,G269="Trifásico",L269="CV"),VLOOKUP(N269,'Dados Norma'!$Q$4:$V$25,5,0)*P269*1000,
IF(AND(SUM($P$262:$P$270)=3,G269="Trifásico",L269="KW"),VLOOKUP(N269,'Dados Norma'!$R$4:$V$25,4,0)*P269*1000,
IF(AND(SUM($P$262:$P$270)=4,G269="Trifásico",L269="CV"),VLOOKUP(N269,'Dados Norma'!$Q$4:$V$25,5,0)*P269*1000,
IF(AND(SUM($P$262:$P$270)=4,G269="Trifásico",L269="KW"),VLOOKUP(N269,'Dados Norma'!$R$4:$V$25,4,0)*P269*1000,
IF(AND(SUM($P$262:$P$270)=5,G269="Trifásico",L269="CV"),VLOOKUP(N269,'Dados Norma'!$Q$4:$V$25,5,0)*P269*1000,
IF(AND(SUM($P$262:$P$270)=5,G269="Trifásico",L269="KW"),VLOOKUP(N269,'Dados Norma'!$R$4:$V$25,4,0)*P269*1000,
IF(AND(SUM($P$262:$P$270)&gt;5,G269="Trifásico",L269="CV"),VLOOKUP(N269,'Dados Norma'!$Q$4:$V$25,6,0)*P269*1000,
IF(AND(SUM($P$262:$P$270)&gt;5,G269="Trifásico",L269="KW"),VLOOKUP(N269,'Dados Norma'!$R$4:$V$25,5,0)*P269*1000,
)))))))))))))))))))))))),0)</f>
        <v>0</v>
      </c>
      <c r="R269" s="479">
        <f t="shared" si="6"/>
        <v>0</v>
      </c>
    </row>
    <row r="270" spans="3:18" ht="20.100000000000001" customHeight="1">
      <c r="C270" s="775"/>
      <c r="D270" s="776"/>
      <c r="E270" s="776"/>
      <c r="F270" s="777"/>
      <c r="G270" s="765"/>
      <c r="H270" s="778"/>
      <c r="I270" s="778"/>
      <c r="J270" s="778"/>
      <c r="K270" s="766"/>
      <c r="L270" s="765"/>
      <c r="M270" s="766"/>
      <c r="N270" s="385"/>
      <c r="O270" s="382" t="b">
        <f>IF(L270="KW",N270*1000,
IF(AND(L270="CV",G270&lt;&gt;"Trifásico"),VLOOKUP(N270,'Dados Norma'!$I$4:$N$16,2,0)*1000,
IF(AND(L270="CV",G270="Trifásico"),VLOOKUP(N270,'Dados Norma'!$Q$4:$V$25,2,0)*1000)))</f>
        <v>0</v>
      </c>
      <c r="P270" s="386"/>
      <c r="Q270" s="480">
        <f xml:space="preserve">
IF(AND(G270&lt;&gt;0,N270&lt;&gt;0,L270&lt;&gt;0,P270&lt;&gt;0),
IF(AND(SUM($P$262:$P$270)=1,G270&lt;&gt;"Trifásico",L270="CV"),VLOOKUP(N270,'Dados Norma'!$I$4:$N$16,3,0)*P270*1000,
IF(AND(SUM($P$262:$P$270)=1,G270&lt;&gt;"Trifásico",L270="KW"),VLOOKUP(N270,'Dados Norma'!$J$4:$N$16,2,0)*P270*1000,
IF(AND(SUM($P$262:$P$270)=2,G270&lt;&gt;"Trifásico",L270="CV"),VLOOKUP(N270,'Dados Norma'!$I$4:$N$16,4,0)*P270*1000,
IF(AND(SUM($P$262:$P$270)=2,G270&lt;&gt;"Trifásico",L270="KW"),VLOOKUP(N270,'Dados Norma'!$J$4:$N$16,3,0)*P270*1000,
IF(AND(SUM($P$262:$P$270)=3,G270&lt;&gt;"Trifásico",L270="CV"),VLOOKUP(N270,'Dados Norma'!$I$4:$N$16,5,0)*P270*1000,
IF(AND(SUM($P$262:$P$270)=3,G270&lt;&gt;"Trifásico",L270="KW"),VLOOKUP(N270,'Dados Norma'!$J$4:$N$16,4,0)*P270*1000,
IF(AND(SUM($P$262:$P$270)=4,G270&lt;&gt;"Trifásico",L270="CV"),VLOOKUP(N270,'Dados Norma'!$I$4:$N$16,5,0)*P270*1000,
IF(AND(SUM($P$262:$P$270)=4,G270&lt;&gt;"Trifásico",L270="KW"),VLOOKUP(N270,'Dados Norma'!$J$4:$N$16,4,0)*P270*1000,
IF(AND(SUM($P$262:$P$270)=5,G270&lt;&gt;"Trifásico",L270="CV"),VLOOKUP(N270,'Dados Norma'!$I$4:$N$16,5,0)*P270*1000,
IF(AND(SUM($P$262:$P$270)=5,G270&lt;&gt;"Trifásico",L270="KW"),VLOOKUP(N270,'Dados Norma'!$J$4:$N$16,4,0)*P270*1000,
IF(AND(SUM($P$262:$P$270)&gt;5,G270&lt;&gt;"Trifásico",L270="CV"),VLOOKUP(N270,'Dados Norma'!$I$4:$N$16,6,0)*P270*1000,
IF(AND(SUM($P$262:$P$270)&gt;5,G270&lt;&gt;"Trifásico",L270="KW"),VLOOKUP(N270,'Dados Norma'!$J$4:$N$16,5,0)*P270*1000,
IF(AND(SUM($P$262:$P$270)=1,G270="Trifásico",L270="CV"),VLOOKUP(N270,'Dados Norma'!$Q$4:$V$25,3,0)*P270*1000,
IF(AND(SUM($P$262:$P$270)=1,G270="Trifásico",L270="KW"),VLOOKUP(N270,'Dados Norma'!$R$4:$V$25,2,0)*P270*1000,
IF(AND(SUM($P$262:$P$270)=2,G270="Trifásico",L270="CV"),VLOOKUP(N270,'Dados Norma'!$Q$4:$V$25,4,0)*P270*1000,
IF(AND(SUM($P$262:$P$270)=2,G270="Trifásico",L270="KW"),VLOOKUP(N270,'Dados Norma'!$R$4:$V$25,3,0)*P270*1000,
IF(AND(SUM($P$262:$P$270)=3,G270="Trifásico",L270="CV"),VLOOKUP(N270,'Dados Norma'!$Q$4:$V$25,5,0)*P270*1000,
IF(AND(SUM($P$262:$P$270)=3,G270="Trifásico",L270="KW"),VLOOKUP(N270,'Dados Norma'!$R$4:$V$25,4,0)*P270*1000,
IF(AND(SUM($P$262:$P$270)=4,G270="Trifásico",L270="CV"),VLOOKUP(N270,'Dados Norma'!$Q$4:$V$25,5,0)*P270*1000,
IF(AND(SUM($P$262:$P$270)=4,G270="Trifásico",L270="KW"),VLOOKUP(N270,'Dados Norma'!$R$4:$V$25,4,0)*P270*1000,
IF(AND(SUM($P$262:$P$270)=5,G270="Trifásico",L270="CV"),VLOOKUP(N270,'Dados Norma'!$Q$4:$V$25,5,0)*P270*1000,
IF(AND(SUM($P$262:$P$270)=5,G270="Trifásico",L270="KW"),VLOOKUP(N270,'Dados Norma'!$R$4:$V$25,4,0)*P270*1000,
IF(AND(SUM($P$262:$P$270)&gt;5,G270="Trifásico",L270="CV"),VLOOKUP(N270,'Dados Norma'!$Q$4:$V$25,6,0)*P270*1000,
IF(AND(SUM($P$262:$P$270)&gt;5,G270="Trifásico",L270="KW"),VLOOKUP(N270,'Dados Norma'!$R$4:$V$25,5,0)*P270*1000,
)))))))))))))))))))))))),0)</f>
        <v>0</v>
      </c>
      <c r="R270" s="479">
        <f t="shared" si="6"/>
        <v>0</v>
      </c>
    </row>
    <row r="271" spans="3:18" ht="20.100000000000001" customHeight="1">
      <c r="C271" s="759" t="s">
        <v>124</v>
      </c>
      <c r="D271" s="949"/>
      <c r="E271" s="949"/>
      <c r="F271" s="761"/>
      <c r="G271" s="877"/>
      <c r="H271" s="879"/>
      <c r="I271" s="759" t="s">
        <v>125</v>
      </c>
      <c r="J271" s="760"/>
      <c r="K271" s="761"/>
      <c r="L271" s="1062"/>
      <c r="M271" s="1063"/>
      <c r="N271" s="1063"/>
      <c r="O271" s="1063"/>
      <c r="P271" s="1063"/>
      <c r="Q271" s="1063"/>
      <c r="R271" s="1064"/>
    </row>
    <row r="272" spans="3:18" ht="20.100000000000001" customHeight="1">
      <c r="C272" s="775" t="s">
        <v>126</v>
      </c>
      <c r="D272" s="776"/>
      <c r="E272" s="776"/>
      <c r="F272" s="777"/>
      <c r="G272" s="765"/>
      <c r="H272" s="778"/>
      <c r="I272" s="778"/>
      <c r="J272" s="778"/>
      <c r="K272" s="766"/>
      <c r="L272" s="765"/>
      <c r="M272" s="766"/>
      <c r="N272" s="385"/>
      <c r="O272" s="382"/>
      <c r="P272" s="386"/>
      <c r="Q272" s="1067">
        <f>IF(L259="Não",0,SUM(R262:R270))</f>
        <v>29100</v>
      </c>
      <c r="R272" s="1068"/>
    </row>
    <row r="273" spans="3:18" ht="15.75">
      <c r="C273" s="285"/>
      <c r="D273" s="285"/>
      <c r="F273" s="285"/>
      <c r="G273" s="289"/>
      <c r="H273" s="289"/>
      <c r="I273" s="289"/>
      <c r="J273" s="289"/>
      <c r="K273" s="289"/>
      <c r="L273" s="289"/>
      <c r="M273" s="289"/>
      <c r="N273" s="289"/>
      <c r="O273" s="289"/>
      <c r="P273" s="289"/>
      <c r="Q273" s="289"/>
      <c r="R273" s="289"/>
    </row>
    <row r="274" spans="3:18" ht="22.5" customHeight="1">
      <c r="C274" s="959" t="s">
        <v>2451</v>
      </c>
      <c r="D274" s="960"/>
      <c r="E274" s="960"/>
      <c r="F274" s="961"/>
      <c r="G274" s="388"/>
      <c r="H274" s="436"/>
      <c r="I274" s="437"/>
      <c r="J274" s="438"/>
      <c r="K274" s="438"/>
      <c r="L274" s="438"/>
      <c r="M274" s="438"/>
      <c r="N274" s="438"/>
      <c r="O274" s="438"/>
      <c r="P274" s="438"/>
      <c r="Q274" s="1065">
        <f>H257+P257+Q272</f>
        <v>29100</v>
      </c>
      <c r="R274" s="1066"/>
    </row>
    <row r="275" spans="3:18" ht="15.75">
      <c r="C275" s="285"/>
      <c r="D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</row>
    <row r="276" spans="3:18" ht="20.100000000000001" customHeight="1">
      <c r="C276" s="1074" t="s">
        <v>652</v>
      </c>
      <c r="D276" s="1075"/>
      <c r="E276" s="1075"/>
      <c r="F276" s="1075"/>
      <c r="G276" s="1076"/>
      <c r="H276" s="1077">
        <f>'SIMULADOR DE CARGA'!AR167</f>
        <v>21.8</v>
      </c>
      <c r="I276" s="1078"/>
      <c r="J276" s="1078"/>
      <c r="K276" s="1078"/>
      <c r="L276" s="1078"/>
      <c r="M276" s="1078"/>
      <c r="N276" s="1078"/>
      <c r="O276" s="1078"/>
      <c r="P276" s="1078"/>
      <c r="Q276" s="1078"/>
      <c r="R276" s="1079"/>
    </row>
    <row r="277" spans="3:18" ht="8.25" customHeight="1"/>
    <row r="278" spans="3:18" ht="20.100000000000001" customHeight="1">
      <c r="C278" s="962" t="str">
        <f>IF(AND('Formulário Orçamento de Conexão'!G49="RURAL",H276&gt;50),"Cargas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278" s="963"/>
      <c r="E278" s="963"/>
      <c r="F278" s="963"/>
      <c r="G278" s="963"/>
      <c r="H278" s="963"/>
      <c r="I278" s="963"/>
      <c r="J278" s="963"/>
      <c r="K278" s="963"/>
      <c r="L278" s="963"/>
      <c r="M278" s="963"/>
      <c r="N278" s="963"/>
      <c r="O278" s="963"/>
      <c r="P278" s="963"/>
      <c r="Q278" s="963"/>
      <c r="R278" s="964"/>
    </row>
    <row r="279" spans="3:18" ht="21.75" customHeight="1">
      <c r="C279" s="759" t="s">
        <v>127</v>
      </c>
      <c r="D279" s="760"/>
      <c r="E279" s="761"/>
      <c r="F279" s="965" t="str">
        <f xml:space="preserve">
IF('SIMULADOR DE CARGA'!AR167=0,"",
IF(AND('Formulário Orçamento de Conexão'!$G$49="URBANO",'SIMULADOR DE CARGA'!$BD$62=0,'SIMULADOR DE CARGA'!$BS$62=0,'SIMULADOR DE CARGA'!$AR$167&gt;0,'SIMULADOR DE CARGA'!$AR$167&lt;=8),VLOOKUP(3,'Dados Norma'!$BK$3:$BP$24,4,0),
IF(AND('Formulário Orçamento de Conexão'!$G$49="RURAL",'SIMULADOR DE CARGA'!$BD$62=0,'SIMULADOR DE CARGA'!$BS$62=0,'SIMULADOR DE CARGA'!$AR$167&gt;0,'SIMULADOR DE CARGA'!$AR$167&lt;=7.6),VLOOKUP(3,'Dados Norma'!$BR$3:$BV$12,4,0),
IF(AND('Formulário Orçamento de Conexão'!$G$49="URBANO",'SIMULADOR DE CARGA'!$BD$62&gt;0,'SIMULADOR DE CARGA'!$BS$62&gt;0,'SIMULADOR DE CARGA'!$AR$167&gt;0,'SIMULADOR DE CARGA'!$AR$167&lt;=8),"",
IF(AND('Formulário Orçamento de Conexão'!$G$49="RURAL",'SIMULADOR DE CARGA'!$BD$62&gt;0,'SIMULADOR DE CARGA'!$BS$62&gt;0,'SIMULADOR DE CARGA'!$AR$167&gt;0,'SIMULADOR DE CARGA'!$AR$167&lt;=7.6),"",
IF(AND('Formulário Orçamento de Conexão'!$G$49="URBANO",'SIMULADOR DE CARGA'!$AR$167&gt;8),"",
IF(AND('Formulário Orçamento de Conexão'!$G$49="RURAL",'SIMULADOR DE CARGA'!$AR$167&gt;7.6),"","")
))))))</f>
        <v/>
      </c>
      <c r="G279" s="966"/>
      <c r="H279" s="967"/>
      <c r="I279" s="389" t="s">
        <v>130</v>
      </c>
      <c r="J279" s="965" t="str">
        <f xml:space="preserve">
IF('SIMULADOR DE CARGA'!$AR$167=0,"",
IF(AND('Formulário Orçamento de Conexão'!$G$49="URBANO",'SIMULADOR DE CARGA'!$BS$62=0,'SIMULADOR DE CARGA'!$BD$62&gt;0,'SIMULADOR DE CARGA'!$AR$167&gt;0,'SIMULADOR DE CARGA'!$AR$167&lt;=8),'Dados Norma'!BO5,
IF(AND('Formulário Orçamento de Conexão'!$G$49="RURAL",'SIMULADOR DE CARGA'!$BS$62=0,'SIMULADOR DE CARGA'!$BD$62&gt;0,'SIMULADOR DE CARGA'!$AR$167&gt;0,'SIMULADOR DE CARGA'!$AR$167&lt;=7.6),'Dados Norma'!BV5,
IF(AND('Formulário Orçamento de Conexão'!$G$49="URBANO",'SIMULADOR DE CARGA'!$BS$62=0,'SIMULADOR DE CARGA'!$AR$167&gt;8,'SIMULADOR DE CARGA'!$AR$167&lt;=16),'Dados Norma'!BO8,
IF(AND('Formulário Orçamento de Conexão'!$G$49="RURAL",'SIMULADOR DE CARGA'!$BS$62=0,'SIMULADOR DE CARGA'!$AR$167&gt;7.6,'SIMULADOR DE CARGA'!$AR$167&lt;=19.2),'Dados Norma'!BV8,
IF(AND('Formulário Orçamento de Conexão'!$G$49="URBANO",'SIMULADOR DE CARGA'!$BS$62=0,'SIMULADOR DE CARGA'!$BD$62&gt;0,'SIMULADOR DE CARGA'!$AR$167&gt;16),"",
IF(AND('Formulário Orçamento de Conexão'!$G$49="RURAL",'SIMULADOR DE CARGA'!$BS$62=0,'SIMULADOR DE CARGA'!$AR$167&gt;19.2,'SIMULADOR DE CARGA'!$AR$167&lt;=24),'Dados Norma'!BV9,
IF(AND('Formulário Orçamento de Conexão'!$G$49="RURAL",'SIMULADOR DE CARGA'!$BS$62=0,'SIMULADOR DE CARGA'!$AR$167&gt;24,'SIMULADOR DE CARGA'!$AR$167&lt;=30),'Dados Norma'!BV10,
IF(AND('Formulário Orçamento de Conexão'!$G$49="RURAL",'SIMULADOR DE CARGA'!$BS$62=0,'SIMULADOR DE CARGA'!$AR$167&gt;30,'SIMULADOR DE CARGA'!$AR$167&lt;=36),'Dados Norma'!BV11,
IF(AND('Formulário Orçamento de Conexão'!$G$49="RURAL",'SIMULADOR DE CARGA'!$BS$62=0,'SIMULADOR DE CARGA'!$AR$167&gt;36,'SIMULADOR DE CARGA'!$AR$167&lt;=50),'Dados Norma'!BV12,""))))))))))</f>
        <v/>
      </c>
      <c r="K279" s="966"/>
      <c r="L279" s="967"/>
      <c r="M279" s="390" t="s">
        <v>130</v>
      </c>
      <c r="N279" s="965" t="str">
        <f xml:space="preserve">
IF('SIMULADOR DE CARGA'!$AR$167=0,"",
IF(AND('Formulário Orçamento de Conexão'!$G$49="URBANO",'SIMULADOR DE CARGA'!$BS$62&gt;0,'SIMULADOR DE CARGA'!$AR$167&gt;0,'SIMULADOR DE CARGA'!$AR$167&lt;=8),'Dados Norma'!BP5,
IF(AND('Formulário Orçamento de Conexão'!$G$49="RURAL",'SIMULADOR DE CARGA'!$BS$62&gt;0,'SIMULADOR DE CARGA'!$AR$167&gt;0,'SIMULADOR DE CARGA'!$AR$167&lt;=24),'Dados Norma'!BW9,
IF(AND('Formulário Orçamento de Conexão'!$G$49="RURAL",'SIMULADOR DE CARGA'!$BS$62&gt;0,'SIMULADOR DE CARGA'!$AR$167&gt;24,'SIMULADOR DE CARGA'!$AR$167&lt;=30),'Dados Norma'!BW10,
IF(AND('Formulário Orçamento de Conexão'!$G$49="RURAL",'SIMULADOR DE CARGA'!$BS$62&gt;0,'SIMULADOR DE CARGA'!$AR$167&gt;30,'SIMULADOR DE CARGA'!$AR$167&lt;=36),'Dados Norma'!BW11,
IF(AND('Formulário Orçamento de Conexão'!$G$49="RURAL",'SIMULADOR DE CARGA'!$BS$62&gt;0,'SIMULADOR DE CARGA'!$AR$167&gt;36,'SIMULADOR DE CARGA'!$AR$167&lt;=50),'Dados Norma'!BW12,
IF(AND('Formulário Orçamento de Conexão'!$G$49="URBANO",'SIMULADOR DE CARGA'!$BS$62&gt;0,'SIMULADOR DE CARGA'!$AR$167&gt;8,'SIMULADOR DE CARGA'!$AR$167&lt;=16),'Dados Norma'!BP8,
IF(AND('Formulário Orçamento de Conexão'!$G$49="URBANO",'SIMULADOR DE CARGA'!$AR$167&gt;16,'SIMULADOR DE CARGA'!$AR$167&lt;=24),'Dados Norma'!BP9,
IF(AND('Formulário Orçamento de Conexão'!$G$49="URBANO",'SIMULADOR DE CARGA'!$AR$167&gt;24,'SIMULADOR DE CARGA'!$AR$167&lt;=30.5),'Dados Norma'!BP10,
IF(AND('Formulário Orçamento de Conexão'!$G$49="URBANO",'SIMULADOR DE CARGA'!$AR$167&gt;30.5,'SIMULADOR DE CARGA'!$AR$167&lt;=38.1),'Dados Norma'!BP11,
IF(AND('Formulário Orçamento de Conexão'!$G$49="URBANO",'SIMULADOR DE CARGA'!$AR$167&gt;38.1,'SIMULADOR DE CARGA'!$AR$167&lt;=47.6),'Dados Norma'!BP12,
IF(AND('Formulário Orçamento de Conexão'!$G$49="URBANO",'SIMULADOR DE CARGA'!$AR$167&gt;47.6,'SIMULADOR DE CARGA'!$AR$167&lt;=57.1),'Dados Norma'!BP13,
IF(AND('Formulário Orçamento de Conexão'!$G$49="URBANO",'SIMULADOR DE CARGA'!$AR$167&gt;57.1,'SIMULADOR DE CARGA'!$AR$167&lt;=66.7),'Dados Norma'!BP14,
IF(AND('Formulário Orçamento de Conexão'!$G$49="URBANO",'SIMULADOR DE CARGA'!$AR$167&gt;66.7,'SIMULADOR DE CARGA'!$AR$167&lt;=75),'Dados Norma'!BP15,
IF(AND('Formulário Orçamento de Conexão'!$G$49="URBANO",'SIMULADOR DE CARGA'!$AR$167&gt;75,'SIMULADOR DE CARGA'!$AR$167&lt;=86),'Dados Norma'!BP16,
IF(AND('Formulário Orçamento de Conexão'!$G$49="URBANO",'SIMULADOR DE CARGA'!$AR$167&gt;86,'SIMULADOR DE CARGA'!$AR$167&lt;=95),'Dados Norma'!BP17,
IF(AND('Formulário Orçamento de Conexão'!$G$49="URBANO",'SIMULADOR DE CARGA'!$AR$167&gt;95,'SIMULADOR DE CARGA'!$AR$167&lt;=114),'Dados Norma'!BP18,
IF(AND('Formulário Orçamento de Conexão'!$G$49="URBANO",'SIMULADOR DE CARGA'!$AR$167&gt;114,'SIMULADOR DE CARGA'!$AR$167&lt;=152),'Dados Norma'!BP19,
IF(AND('Formulário Orçamento de Conexão'!$G$49="URBANO",'SIMULADOR DE CARGA'!$AR$167&gt;114,'SIMULADOR DE CARGA'!$AR$167&lt;=152),'Dados Norma'!BP19,
IF(AND('Formulário Orçamento de Conexão'!$G$49="URBANO",'SIMULADOR DE CARGA'!$AR$167&gt;152,'SIMULADOR DE CARGA'!$AR$167&lt;=171),'Dados Norma'!BP20,
IF(AND('Formulário Orçamento de Conexão'!$G$49="URBANO",'SIMULADOR DE CARGA'!$AR$167&gt;171,'SIMULADOR DE CARGA'!$AR$167&lt;=188),'Dados Norma'!BP21,
IF(AND('Formulário Orçamento de Conexão'!$G$49="URBANO",'SIMULADOR DE CARGA'!$AR$167&gt;188,'SIMULADOR DE CARGA'!$AR$167&lt;=228),'Dados Norma'!BP22,
IF(AND('Formulário Orçamento de Conexão'!$G$49="URBANO",'SIMULADOR DE CARGA'!$AR$167&gt;228,'SIMULADOR DE CARGA'!$AR$167&lt;=266),'Dados Norma'!BP23,
IF(AND('Formulário Orçamento de Conexão'!$G$49="URBANO",'SIMULADOR DE CARGA'!$AR$167&gt;266,'SIMULADOR DE CARGA'!$AR$167&lt;=304),'Dados Norma'!BP24,
IF('SIMULADOR DE CARGA'!$AR$167&gt;304,"NÃO EXISTENTE","")
))))))))))))))))))))))))</f>
        <v/>
      </c>
      <c r="O279" s="966"/>
      <c r="P279" s="966"/>
      <c r="Q279" s="966"/>
      <c r="R279" s="373"/>
    </row>
    <row r="280" spans="3:18" ht="15.75">
      <c r="C280" s="405"/>
      <c r="D280" s="405"/>
      <c r="F280" s="405"/>
      <c r="G280" s="405"/>
      <c r="H280" s="405"/>
      <c r="I280" s="405"/>
      <c r="J280" s="405"/>
      <c r="K280" s="405"/>
      <c r="L280" s="405"/>
      <c r="M280" s="405"/>
      <c r="N280" s="405"/>
      <c r="O280" s="405"/>
      <c r="P280" s="405"/>
      <c r="Q280" s="405"/>
      <c r="R280" s="405"/>
    </row>
    <row r="281" spans="3:18" ht="20.100000000000001" customHeight="1">
      <c r="C281" s="1007" t="s">
        <v>179</v>
      </c>
      <c r="D281" s="1008"/>
      <c r="E281" s="1008"/>
      <c r="F281" s="1008"/>
      <c r="G281" s="1008"/>
      <c r="H281" s="1008"/>
      <c r="I281" s="1008"/>
      <c r="J281" s="1008"/>
      <c r="K281" s="1008"/>
      <c r="L281" s="1008"/>
      <c r="M281" s="1008"/>
      <c r="N281" s="1008"/>
      <c r="O281" s="1008"/>
      <c r="P281" s="1008"/>
      <c r="Q281" s="1008"/>
      <c r="R281" s="1009"/>
    </row>
    <row r="282" spans="3:18" ht="20.100000000000001" customHeight="1">
      <c r="C282" s="893" t="s">
        <v>134</v>
      </c>
      <c r="D282" s="894"/>
      <c r="E282" s="980"/>
      <c r="F282" s="946"/>
      <c r="G282" s="947"/>
      <c r="H282" s="948"/>
      <c r="I282" s="495"/>
      <c r="J282" s="1072" t="s">
        <v>139</v>
      </c>
      <c r="K282" s="1072"/>
      <c r="L282" s="1072"/>
      <c r="M282" s="1073"/>
      <c r="N282" s="1061" t="s">
        <v>383</v>
      </c>
      <c r="O282" s="768"/>
      <c r="P282" s="769"/>
      <c r="Q282" s="978"/>
      <c r="R282" s="979"/>
    </row>
    <row r="283" spans="3:18" ht="20.100000000000001" customHeight="1">
      <c r="C283" s="925" t="s">
        <v>135</v>
      </c>
      <c r="D283" s="926"/>
      <c r="E283" s="926"/>
      <c r="F283" s="926"/>
      <c r="G283" s="926"/>
      <c r="H283" s="926"/>
      <c r="I283" s="926"/>
      <c r="J283" s="926"/>
      <c r="K283" s="926"/>
      <c r="L283" s="926"/>
      <c r="M283" s="926"/>
      <c r="N283" s="926"/>
      <c r="O283" s="926"/>
      <c r="P283" s="926"/>
      <c r="Q283" s="926"/>
      <c r="R283" s="927"/>
    </row>
    <row r="284" spans="3:18" ht="20.100000000000001" customHeight="1">
      <c r="C284" s="759" t="s">
        <v>136</v>
      </c>
      <c r="D284" s="949"/>
      <c r="E284" s="761"/>
      <c r="F284" s="1113" t="str">
        <f xml:space="preserve">
IF(AND(N279&lt;&gt;"",J279="",F279=""),N279,
IF(AND(N279="",J279&lt;&gt;"",F279=""),J279,
IF(AND(N279="",J279="",F279&lt;&gt;""),F279,
IF(AND(N279="",J279="",F279=""),""))))</f>
        <v/>
      </c>
      <c r="G284" s="1114"/>
      <c r="H284" s="1115"/>
      <c r="I284" s="368"/>
      <c r="J284" s="345" t="s">
        <v>137</v>
      </c>
      <c r="K284" s="348"/>
      <c r="L284" s="403"/>
      <c r="M284" s="360"/>
      <c r="N284" s="1100" t="s">
        <v>886</v>
      </c>
      <c r="O284" s="1101"/>
      <c r="P284" s="403"/>
      <c r="Q284" s="978"/>
      <c r="R284" s="979"/>
    </row>
    <row r="285" spans="3:18" ht="26.25" customHeight="1">
      <c r="C285" s="995" t="s">
        <v>841</v>
      </c>
      <c r="D285" s="995"/>
      <c r="E285" s="995"/>
      <c r="F285" s="995"/>
      <c r="G285" s="996" t="s">
        <v>2329</v>
      </c>
      <c r="H285" s="997"/>
      <c r="I285" s="997"/>
      <c r="J285" s="997"/>
      <c r="K285" s="1071"/>
      <c r="L285" s="1071"/>
      <c r="M285" s="1071"/>
      <c r="N285" s="1071"/>
      <c r="O285" s="1071"/>
      <c r="P285" s="1071"/>
      <c r="Q285" s="1071"/>
      <c r="R285" s="1071"/>
    </row>
    <row r="286" spans="3:18" ht="24.75" customHeight="1">
      <c r="C286" s="523" t="s">
        <v>140</v>
      </c>
      <c r="D286" s="996" t="s">
        <v>2318</v>
      </c>
      <c r="E286" s="997"/>
      <c r="F286" s="997"/>
      <c r="G286" s="997"/>
      <c r="H286" s="997"/>
      <c r="I286" s="997"/>
      <c r="J286" s="997"/>
      <c r="K286" s="997"/>
      <c r="L286" s="997"/>
      <c r="M286" s="997"/>
      <c r="N286" s="997"/>
      <c r="O286" s="997"/>
      <c r="P286" s="999"/>
      <c r="Q286" s="1087"/>
      <c r="R286" s="1087"/>
    </row>
    <row r="287" spans="3:18" ht="20.100000000000001" customHeight="1">
      <c r="C287" s="925" t="s">
        <v>141</v>
      </c>
      <c r="D287" s="1088"/>
      <c r="E287" s="1088"/>
      <c r="F287" s="1088"/>
      <c r="G287" s="1088"/>
      <c r="H287" s="1088"/>
      <c r="I287" s="1088"/>
      <c r="J287" s="1088"/>
      <c r="K287" s="1088"/>
      <c r="L287" s="1088"/>
      <c r="M287" s="1088"/>
      <c r="N287" s="1088"/>
      <c r="O287" s="1088"/>
      <c r="P287" s="1088"/>
      <c r="Q287" s="1088"/>
      <c r="R287" s="927"/>
    </row>
    <row r="288" spans="3:18" ht="20.100000000000001" customHeight="1">
      <c r="C288" s="759" t="s">
        <v>142</v>
      </c>
      <c r="D288" s="949"/>
      <c r="E288" s="761"/>
      <c r="F288" s="701" t="s">
        <v>143</v>
      </c>
      <c r="G288" s="751"/>
      <c r="H288" s="774"/>
      <c r="I288" s="752"/>
      <c r="J288" s="407" t="s">
        <v>144</v>
      </c>
      <c r="K288" s="404"/>
      <c r="L288" s="408" t="s">
        <v>145</v>
      </c>
      <c r="M288" s="751" t="s">
        <v>698</v>
      </c>
      <c r="N288" s="752"/>
      <c r="O288" s="409" t="s">
        <v>146</v>
      </c>
      <c r="P288" s="988" t="s">
        <v>712</v>
      </c>
      <c r="Q288" s="989"/>
      <c r="R288" s="411"/>
    </row>
    <row r="289" spans="3:18" ht="20.100000000000001" customHeight="1">
      <c r="C289" s="1069"/>
      <c r="D289" s="1070"/>
      <c r="E289" s="1070"/>
      <c r="F289" s="1102"/>
      <c r="G289" s="1102"/>
      <c r="H289" s="1102"/>
      <c r="I289" s="1103"/>
      <c r="J289" s="360" t="s">
        <v>147</v>
      </c>
      <c r="K289" s="368"/>
      <c r="L289" s="348" t="s">
        <v>148</v>
      </c>
      <c r="M289" s="751"/>
      <c r="N289" s="752"/>
      <c r="O289" s="344" t="s">
        <v>146</v>
      </c>
      <c r="P289" s="751"/>
      <c r="Q289" s="752"/>
      <c r="R289" s="411"/>
    </row>
    <row r="290" spans="3:18" ht="21" customHeight="1">
      <c r="C290" s="1046" t="s">
        <v>149</v>
      </c>
      <c r="D290" s="1046"/>
      <c r="E290" s="1046"/>
      <c r="F290" s="696"/>
      <c r="G290" s="1047"/>
      <c r="H290" s="1047"/>
      <c r="I290" s="1047"/>
      <c r="J290" s="1047"/>
      <c r="K290" s="1047"/>
      <c r="L290" s="1047"/>
      <c r="M290" s="1047"/>
      <c r="N290" s="1047"/>
      <c r="O290" s="1047"/>
      <c r="P290" s="1047"/>
      <c r="Q290" s="1047"/>
      <c r="R290" s="1047"/>
    </row>
    <row r="291" spans="3:18"/>
    <row r="292" spans="3:18"/>
    <row r="293" spans="3:18"/>
    <row r="294" spans="3:18"/>
    <row r="295" spans="3:18"/>
    <row r="296" spans="3:18"/>
    <row r="297" spans="3:18"/>
    <row r="298" spans="3:18"/>
    <row r="299" spans="3:18"/>
    <row r="300" spans="3:18"/>
    <row r="301" spans="3:18"/>
    <row r="302" spans="3:18"/>
  </sheetData>
  <sheetProtection algorithmName="SHA-512" hashValue="sVvY07SwSLlc/f5dkiidhkdXNIj5v6vsSlTLRTZ4L7svK5xMUUAaIC190nCtRE3kLHnMzLxlQXIQ2xQzArckFg==" saltValue="Y5/vTVnvNw8xn5yztWkSIQ==" spinCount="100000" sheet="1" objects="1" scenarios="1" selectLockedCells="1"/>
  <mergeCells count="196">
    <mergeCell ref="C287:R287"/>
    <mergeCell ref="C288:E288"/>
    <mergeCell ref="G288:I288"/>
    <mergeCell ref="M288:N288"/>
    <mergeCell ref="P288:Q288"/>
    <mergeCell ref="C285:F285"/>
    <mergeCell ref="C135:E135"/>
    <mergeCell ref="C113:F113"/>
    <mergeCell ref="C116:F117"/>
    <mergeCell ref="G116:K117"/>
    <mergeCell ref="L116:O116"/>
    <mergeCell ref="P116:P117"/>
    <mergeCell ref="C290:E290"/>
    <mergeCell ref="G290:R290"/>
    <mergeCell ref="L257:N257"/>
    <mergeCell ref="C259:K259"/>
    <mergeCell ref="C260:F261"/>
    <mergeCell ref="G260:K261"/>
    <mergeCell ref="L260:O260"/>
    <mergeCell ref="P260:P261"/>
    <mergeCell ref="Q260:R261"/>
    <mergeCell ref="L261:M261"/>
    <mergeCell ref="C289:E289"/>
    <mergeCell ref="F289:I289"/>
    <mergeCell ref="M289:N289"/>
    <mergeCell ref="P289:Q289"/>
    <mergeCell ref="C283:R283"/>
    <mergeCell ref="C284:E284"/>
    <mergeCell ref="F284:H284"/>
    <mergeCell ref="Q284:R284"/>
    <mergeCell ref="C282:E282"/>
    <mergeCell ref="C262:F262"/>
    <mergeCell ref="G262:K262"/>
    <mergeCell ref="L262:M262"/>
    <mergeCell ref="C266:F266"/>
    <mergeCell ref="G266:K266"/>
    <mergeCell ref="L266:M266"/>
    <mergeCell ref="C267:F267"/>
    <mergeCell ref="G267:K267"/>
    <mergeCell ref="L267:M267"/>
    <mergeCell ref="G285:J285"/>
    <mergeCell ref="K285:R285"/>
    <mergeCell ref="D286:P286"/>
    <mergeCell ref="Q286:R286"/>
    <mergeCell ref="N284:O284"/>
    <mergeCell ref="F145:I145"/>
    <mergeCell ref="M145:N145"/>
    <mergeCell ref="P145:Q145"/>
    <mergeCell ref="C118:F118"/>
    <mergeCell ref="G118:K118"/>
    <mergeCell ref="L118:M118"/>
    <mergeCell ref="C122:F122"/>
    <mergeCell ref="G122:K122"/>
    <mergeCell ref="L122:M122"/>
    <mergeCell ref="C123:F123"/>
    <mergeCell ref="G123:K123"/>
    <mergeCell ref="L123:M123"/>
    <mergeCell ref="C124:F124"/>
    <mergeCell ref="G124:K124"/>
    <mergeCell ref="L124:M124"/>
    <mergeCell ref="C125:F125"/>
    <mergeCell ref="G125:K125"/>
    <mergeCell ref="L125:M125"/>
    <mergeCell ref="C126:F126"/>
    <mergeCell ref="C115:K115"/>
    <mergeCell ref="C3:R3"/>
    <mergeCell ref="C119:F119"/>
    <mergeCell ref="G119:K119"/>
    <mergeCell ref="L119:M119"/>
    <mergeCell ref="C120:F120"/>
    <mergeCell ref="G120:K120"/>
    <mergeCell ref="L120:M120"/>
    <mergeCell ref="E4:H4"/>
    <mergeCell ref="M107:N107"/>
    <mergeCell ref="M108:N108"/>
    <mergeCell ref="M109:N109"/>
    <mergeCell ref="M110:N110"/>
    <mergeCell ref="M111:N111"/>
    <mergeCell ref="M112:N112"/>
    <mergeCell ref="L113:N113"/>
    <mergeCell ref="L106:P106"/>
    <mergeCell ref="D106:E106"/>
    <mergeCell ref="D107:E107"/>
    <mergeCell ref="C5:R5"/>
    <mergeCell ref="D108:E108"/>
    <mergeCell ref="D109:E109"/>
    <mergeCell ref="C4:D4"/>
    <mergeCell ref="D110:E110"/>
    <mergeCell ref="D111:E111"/>
    <mergeCell ref="D112:E112"/>
    <mergeCell ref="G264:K264"/>
    <mergeCell ref="L264:M264"/>
    <mergeCell ref="C139:R139"/>
    <mergeCell ref="C140:E140"/>
    <mergeCell ref="F140:H140"/>
    <mergeCell ref="Q140:R140"/>
    <mergeCell ref="D250:E250"/>
    <mergeCell ref="C257:F257"/>
    <mergeCell ref="D251:E251"/>
    <mergeCell ref="D252:E252"/>
    <mergeCell ref="M251:N251"/>
    <mergeCell ref="L250:P250"/>
    <mergeCell ref="M252:N252"/>
    <mergeCell ref="M253:N253"/>
    <mergeCell ref="M254:N254"/>
    <mergeCell ref="M255:N255"/>
    <mergeCell ref="M256:N256"/>
    <mergeCell ref="C149:D149"/>
    <mergeCell ref="E149:H149"/>
    <mergeCell ref="N261:O261"/>
    <mergeCell ref="D253:E253"/>
    <mergeCell ref="D254:E254"/>
    <mergeCell ref="D255:E255"/>
    <mergeCell ref="D256:E256"/>
    <mergeCell ref="Q142:R142"/>
    <mergeCell ref="C144:E144"/>
    <mergeCell ref="G144:I144"/>
    <mergeCell ref="M144:N144"/>
    <mergeCell ref="P144:Q144"/>
    <mergeCell ref="C143:R143"/>
    <mergeCell ref="D142:P142"/>
    <mergeCell ref="C150:R150"/>
    <mergeCell ref="C146:E146"/>
    <mergeCell ref="G146:R146"/>
    <mergeCell ref="F135:H135"/>
    <mergeCell ref="Q116:R117"/>
    <mergeCell ref="I127:K127"/>
    <mergeCell ref="L127:R127"/>
    <mergeCell ref="J135:L135"/>
    <mergeCell ref="N135:Q135"/>
    <mergeCell ref="C137:R137"/>
    <mergeCell ref="G127:H127"/>
    <mergeCell ref="C128:F128"/>
    <mergeCell ref="G128:K128"/>
    <mergeCell ref="L128:M128"/>
    <mergeCell ref="C130:F130"/>
    <mergeCell ref="Q130:R130"/>
    <mergeCell ref="C132:G132"/>
    <mergeCell ref="H132:R132"/>
    <mergeCell ref="C121:F121"/>
    <mergeCell ref="G121:K121"/>
    <mergeCell ref="L121:M121"/>
    <mergeCell ref="L117:M117"/>
    <mergeCell ref="N117:O117"/>
    <mergeCell ref="G126:K126"/>
    <mergeCell ref="L126:M126"/>
    <mergeCell ref="C127:F127"/>
    <mergeCell ref="C134:R134"/>
    <mergeCell ref="J138:M138"/>
    <mergeCell ref="F282:H282"/>
    <mergeCell ref="N282:P282"/>
    <mergeCell ref="Q282:R282"/>
    <mergeCell ref="C279:E279"/>
    <mergeCell ref="F279:H279"/>
    <mergeCell ref="J279:L279"/>
    <mergeCell ref="N279:Q279"/>
    <mergeCell ref="C274:F274"/>
    <mergeCell ref="C265:F265"/>
    <mergeCell ref="G265:K265"/>
    <mergeCell ref="L265:M265"/>
    <mergeCell ref="C269:F269"/>
    <mergeCell ref="G269:K269"/>
    <mergeCell ref="L269:M269"/>
    <mergeCell ref="C270:F270"/>
    <mergeCell ref="G270:K270"/>
    <mergeCell ref="L270:M270"/>
    <mergeCell ref="C276:G276"/>
    <mergeCell ref="H276:R276"/>
    <mergeCell ref="J282:M282"/>
    <mergeCell ref="C268:F268"/>
    <mergeCell ref="G268:K268"/>
    <mergeCell ref="L268:M268"/>
    <mergeCell ref="C281:R281"/>
    <mergeCell ref="C148:R148"/>
    <mergeCell ref="Q138:R138"/>
    <mergeCell ref="C138:E138"/>
    <mergeCell ref="F138:H138"/>
    <mergeCell ref="N138:P138"/>
    <mergeCell ref="C278:R278"/>
    <mergeCell ref="C271:F271"/>
    <mergeCell ref="G271:H271"/>
    <mergeCell ref="I271:K271"/>
    <mergeCell ref="L271:R271"/>
    <mergeCell ref="C272:F272"/>
    <mergeCell ref="G272:K272"/>
    <mergeCell ref="L272:M272"/>
    <mergeCell ref="Q274:R274"/>
    <mergeCell ref="Q272:R272"/>
    <mergeCell ref="C145:E145"/>
    <mergeCell ref="C263:F263"/>
    <mergeCell ref="G263:K263"/>
    <mergeCell ref="L263:M263"/>
    <mergeCell ref="C264:F264"/>
    <mergeCell ref="C141:F141"/>
    <mergeCell ref="G141:J141"/>
    <mergeCell ref="K141:R141"/>
  </mergeCells>
  <conditionalFormatting sqref="C116 G116 P116:Q116 L116:L128 N117 C118:C128 G118:G128 I127 C260 G260 P260:Q260 L260:L272 N261 C262:C272 G262:G272 I271 N272:Q272">
    <cfRule type="expression" dxfId="24" priority="65">
      <formula>$L$201="Não"</formula>
    </cfRule>
  </conditionalFormatting>
  <conditionalFormatting sqref="C139:R142">
    <cfRule type="expression" dxfId="22" priority="9">
      <formula>$F$138="Caixa Existente sem Alteração"</formula>
    </cfRule>
    <cfRule type="expression" dxfId="21" priority="29">
      <formula>$F$138="Alteração de Carga"</formula>
    </cfRule>
  </conditionalFormatting>
  <conditionalFormatting sqref="C141:R142">
    <cfRule type="expression" dxfId="20" priority="11">
      <formula>OR($N$138="Residencial",$N$138="Comercial",$N$138="Industrial")</formula>
    </cfRule>
  </conditionalFormatting>
  <conditionalFormatting sqref="C143:R144 J145:R145">
    <cfRule type="expression" dxfId="18" priority="28">
      <formula>$F$138="Conexão Nova"</formula>
    </cfRule>
  </conditionalFormatting>
  <conditionalFormatting sqref="C283:R286">
    <cfRule type="expression" dxfId="17" priority="5">
      <formula>$F$282="Alteração de Carga"</formula>
    </cfRule>
    <cfRule type="expression" dxfId="16" priority="16">
      <formula>$F$282="Caixa Existente sem Alteração"</formula>
    </cfRule>
  </conditionalFormatting>
  <conditionalFormatting sqref="C285:R286">
    <cfRule type="expression" dxfId="15" priority="3">
      <formula>OR($N$282="Residencial",$N$282="Comercial",$N$282="Industrial")</formula>
    </cfRule>
  </conditionalFormatting>
  <conditionalFormatting sqref="C287:R289">
    <cfRule type="expression" dxfId="14" priority="14">
      <formula>$F$282="Conexão Nova"</formula>
    </cfRule>
  </conditionalFormatting>
  <conditionalFormatting sqref="H276">
    <cfRule type="expression" dxfId="13" priority="61">
      <formula>$G$14="Sim"</formula>
    </cfRule>
  </conditionalFormatting>
  <conditionalFormatting sqref="N118:R126">
    <cfRule type="expression" dxfId="12" priority="80">
      <formula>$L$201="Não"</formula>
    </cfRule>
  </conditionalFormatting>
  <conditionalFormatting sqref="N128:R128">
    <cfRule type="expression" dxfId="11" priority="81">
      <formula>$L$201="Não"</formula>
    </cfRule>
  </conditionalFormatting>
  <conditionalFormatting sqref="N262:R270">
    <cfRule type="expression" dxfId="10" priority="64">
      <formula>$L$201="Não"</formula>
    </cfRule>
  </conditionalFormatting>
  <conditionalFormatting sqref="O252:P256">
    <cfRule type="expression" dxfId="9" priority="66">
      <formula>$G$14="Sim"</formula>
    </cfRule>
  </conditionalFormatting>
  <conditionalFormatting sqref="Q130">
    <cfRule type="expression" dxfId="8" priority="78">
      <formula>$G$14="Sim"</formula>
    </cfRule>
  </conditionalFormatting>
  <conditionalFormatting sqref="Q272 Q128:R128 H132">
    <cfRule type="expression" dxfId="7" priority="77">
      <formula>$G$14="Sim"</formula>
    </cfRule>
  </conditionalFormatting>
  <conditionalFormatting sqref="Q274">
    <cfRule type="expression" dxfId="6" priority="62">
      <formula>$G$14="Sim"</formula>
    </cfRule>
  </conditionalFormatting>
  <conditionalFormatting sqref="Q118:R126">
    <cfRule type="expression" dxfId="5" priority="79">
      <formula>$G$14="Sim"</formula>
    </cfRule>
  </conditionalFormatting>
  <conditionalFormatting sqref="Q262:R270">
    <cfRule type="expression" dxfId="4" priority="63">
      <formula>$G$14="Sim"</formula>
    </cfRule>
  </conditionalFormatting>
  <dataValidations count="12">
    <dataValidation type="list" allowBlank="1" showInputMessage="1" showErrorMessage="1" sqref="N118:N126 N262:N270" xr:uid="{3B85ED0F-159C-463A-BD22-9376FDFEFE01}">
      <formula1>IF(AND(G118="Trifásico",L118="CV"),MOTORES_TRIFASICOS,   IF(AND(G118="Trifásico",L118="KW"),MOTORES_TRIFASICOSW, IF(AND(G118&lt;&gt;"Trifásico",L118="CV"),MOTORES_MONOFASICOS, IF(AND(G118&lt;&gt;"Trifásico",L118="KW"),MOTORES_MONOFASICOSW,))))</formula1>
    </dataValidation>
    <dataValidation type="list" allowBlank="1" showErrorMessage="1" sqref="F138 F282" xr:uid="{B38A3AF2-1F84-4B7F-B92D-0A29EAD121E8}">
      <formula1>"Conexão Nova,Alteração de Carga,Caixa Existente sem Alteração"</formula1>
    </dataValidation>
    <dataValidation type="list" allowBlank="1" showErrorMessage="1" sqref="F144 F288" xr:uid="{6FDE5567-07BA-4CF6-A007-1E8C87BE13C8}">
      <formula1>"Instalação de Nº:*,Medidor de Nº:*,Caixa de Nº:*"</formula1>
    </dataValidation>
    <dataValidation allowBlank="1" showInputMessage="1" showErrorMessage="1" prompt="Favor escolher entre &quot;Sim&quot; ou &quot;Não&quot;" sqref="L115:M115 M259" xr:uid="{642D3272-1C25-41F0-89AD-1CD5864B3622}"/>
    <dataValidation operator="greaterThanOrEqual" allowBlank="1" showInputMessage="1" showErrorMessage="1" prompt="Quantidade - Número de objetos na instalação" sqref="M92:O92 C162:G166 C157:E160 M187:S197 C197:K197 M42:S52 M82:O82 M227:O227 Q7:S15 M7:O15 K6:K13 P10:P15 Q76:S82 O251:P251 M247:O247 I242:I247 C247:H247 I6:I14 M17:O22 C17:G22 C47:G52 C62:G62 G90:H92 H113:H114 S134:S135 C114:G114 C131:S131 Q133 C136 C134 I114:P114 C92:E92 M249:S249 C82:F82 K87:K92 J7:J12 O6 C12:E15 F12:F13 F15 P23:S25 L14 P27:S31 H27 C30 D37:S41 J24:J25 L7:L12 J14:J15 O29:O31 C23:I25 K23:M25 Q17:S22 H18:H22 L17:L18 K15 K29:M30 L20:L22 C31:M31 C27:G28 I27:M28 N23:N31 O23:O27 P7:P8 P96:Q96 P17 D29:I30 C105:C106 C37 H47 L66:L67 H57 C39:C41 L56:L58 C57:C61 D67:F71 D6:E6 J70:J72 H67 P69:P72 C69:C71 G70:G72 D60:E61 D57:E58 M6 F57:G61 C67 L70:L72 G67:G68 L42:L48 J67:J68 M66:N71 O70:O71 O66:O68 H69:H72 P66 L76:L77 K77:K82 P79:P82 H77 J80:J82 L80:L82 C79:C81 D77:F81 P99:P102 H79:H82 G77:G78 I67:I72 J77:J78 M76:N81 O80:O81 O76:O78 I77:I82 P76 L86:L87 P89:P92 H87 F87:F92 L50:L52 C89:C91 L90:L92 C87 Q97:Q101 G87:G88 J91:J92 J87:J88 M86:N91 O90:O91 O86:O88 P86 G80:G82 L96:L97 I97:I102 J100:J102 H97 K67:K72 R96:S101 C99:C101 I87:I92 K97:K102 C97 C72:F72 D97:E101 F97 G97:G98 N100:O101 Q86:S92 D87:E88 F100:G101 Q66:S72 M96:M101 N96:O98 I47:K52 D90:E91 L60:L62 H99:H102 H59:H62 H7:H15 C7:F11 P19:P22 M56:S62 I57:K62 L105:L107 F106:H106 I17:K22 C42:K45 C32:S35 H49:H52 M72:O72 L100:L102 C102:G102 M102:O102 Q102:S102 J152:J157 O151 F157:F158 L152:L157 F160 P168:S170 L159 P172:S176 H172 C175 D182:S186 I162:K166 J169:J170 J159:J160 O174:O176 K168:M170 Q162:S167 H163:H166 L162:L163 K160 K174:M175 L165:L167 C176:M176 C172:G173 I172:M173 N168:N176 O168:O172 P152:P153 P241:Q241 P162 D174:I175 G157:H160 C182 I192:K196 H192 L211:L212 H202 C184:C186 L201:L203 C202:C206 J167:K167 D212:F216 D151:E151 J215:J217 H212 P214:P217 C214:C216 G215:G216 D205:E206 D202:E203 M151 F202:G206 C212 L215:L217 G212:G213 L187:L193 J212:J213 M211:N216 O215:O216 O211:O213 H214:H216 P211 L221:L222 K222:K227 P224:P227 H222 J225:J227 L225:L227 C224:C226 D222:F226 P244:P247 H224:H226 G222:G223 I212:I217 J222:J223 M221:N226 O225:O226 O221:O223 I222:I227 P221 L231:L232 P234:P237 H232 F232:F237 L195:L197 C234:C236 L235:L237 C232 Q242:Q246 G232:G233 J236:J237 J232:J233 M231:N236 O235:O236 O231:O233 P231 G225:G226 L241:L242 K242:K247 J245:J247 H242 K212:K217 R241:S246 C244:C246 I232:I237 H244:H246 C242 C217:H217 D242:E246 F242 G242:G243 N245:O246 G235:H237 D232:E233 F245:G246 Q211:S217 M241:M246 N241:O243 I202:K206 D235:E236 L205:L207 L245:L247 H204:H206 G151:G156 H152:H156 P164:P167 M201:S207 C207:K207 C152:F156 C167:I170 C187:K190 C177:S180 H194:H196 M217:O217 Q221:S227 C227:H227 Q231:S237 Q247:S247 I151:I159 P155:P160 K151:K158 M152:O160 Q152:S160 M162:O167 C192:G196 K232:K237 M237:O237 C237:E237 H276 Q277 F135 H132 I135:J135 M135:N135 G6:G15 H257:H258 M278:M279 D278:E279 C258:G258 C275:S275 Q278:S279 C280 C278 I258:P258 C249:C250 L249:L251 F250:H250 N278:P278 R135 F279 F278:L278 I279:J279 N279 O107:P107 D249:K249 D105:K105 M105:S105" xr:uid="{437C14AB-F172-4F0D-9132-88844ADC66F7}"/>
    <dataValidation type="decimal" operator="greaterThan" allowBlank="1" showInputMessage="1" showErrorMessage="1" prompt="Quantidade - Número" sqref="P118:P126 P262:P270" xr:uid="{211BFA78-0C53-401A-8496-1EBB3DCA8CC6}">
      <formula1>-1</formula1>
    </dataValidation>
    <dataValidation type="list" allowBlank="1" showInputMessage="1" showErrorMessage="1" prompt="Favor escolher entre &quot;Sim&quot; ou &quot;Não&quot;" sqref="G271 G127 L259" xr:uid="{BC8AD619-1012-4229-A0A1-6C3D6875D5C4}">
      <formula1>"Sim,Não"</formula1>
    </dataValidation>
    <dataValidation type="list" allowBlank="1" showErrorMessage="1" sqref="G147 F146 F290" xr:uid="{22130B21-B75B-4158-8C8D-18070ED60A0C}">
      <formula1>"Sim,Não"</formula1>
    </dataValidation>
    <dataValidation operator="greaterThanOrEqual" allowBlank="1" showErrorMessage="1" prompt="Quantidade - Número de objetos na instalação" sqref="Q106:S114 C257 L113 C129:S129 I106:K113 C113 Q250:S258 O257 L257 C273:S273 I250:K257" xr:uid="{F27C3AAE-9A4B-4A0D-8EA7-A598BB79AB50}"/>
    <dataValidation type="list" allowBlank="1" showInputMessage="1" showErrorMessage="1" prompt="Unidade de Potência - Coloque a unidade de potência em kW ou CV" sqref="L118:M126 L262:M270" xr:uid="{B92A296C-088C-46C7-9C8B-8598A15F5EFF}">
      <formula1>"kW,CV"</formula1>
    </dataValidation>
    <dataValidation allowBlank="1" showErrorMessage="1" sqref="N252:P256 C107:C112 F107:H112 O108:P112 C251:C256 F251:H256" xr:uid="{98A7D973-52A3-4037-8E6C-0EC1E8107590}"/>
    <dataValidation allowBlank="1" showInputMessage="1" showErrorMessage="1" prompt="Para atividade principal do tipo &quot;Rural&quot;, é necessário documentos que comprovem a atividade exercida no local!" sqref="K141 K285" xr:uid="{F5E07F71-0624-495F-A462-A88CBEC3094A}"/>
  </dataValidations>
  <pageMargins left="0.51181102362204722" right="0.51181102362204722" top="0.78740157480314965" bottom="0.78740157480314965" header="0.31496062992125984" footer="0.31496062992125984"/>
  <pageSetup paperSize="9" scale="39" fitToHeight="0" orientation="portrait" r:id="rId1"/>
  <headerFooter>
    <oddFooter>&amp;R_x000D_&amp;1#&amp;"Calibri"&amp;10&amp;K000000 Classificação: Direcionado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2045B0C3-04F1-477A-BA92-B9910C805751}">
            <xm:f>'Formulário Orçamento de Conexão'!$G$49="URBANO"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C285 G285 C286:D286</xm:sqref>
        </x14:conditionalFormatting>
        <x14:conditionalFormatting xmlns:xm="http://schemas.microsoft.com/office/excel/2006/main">
          <x14:cfRule type="expression" priority="320" id="{C7BD7E04-82FA-477A-BC93-847D128B0A39}">
            <xm:f>'Formulário Orçamento de Conexão'!$G$49="URBANO"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C141:R142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E72E2163-E1DE-4B33-A642-DAA12B7B039D}">
          <x14:formula1>
            <xm:f>'SIMULADOR DE CARGA'!$BV$3:$BV$5</xm:f>
          </x14:formula1>
          <xm:sqref>E4 F149:H149</xm:sqref>
        </x14:dataValidation>
        <x14:dataValidation type="list" allowBlank="1" showInputMessage="1" showErrorMessage="1" xr:uid="{F1FEDC3A-3E6E-4536-BC03-24EDE5F77F6E}">
          <x14:formula1>
            <xm:f>'SIMULADOR DE CARGA'!$CQ$3:$CQ$29</xm:f>
          </x14:formula1>
          <xm:sqref>P288:Q288</xm:sqref>
        </x14:dataValidation>
        <x14:dataValidation type="list" allowBlank="1" showInputMessage="1" showErrorMessage="1" xr:uid="{71DECB9E-1F9F-4333-BBCC-9C4199649455}">
          <x14:formula1>
            <xm:f>'SIMULADOR DE CARGA'!$CF$3:$CF$5</xm:f>
          </x14:formula1>
          <xm:sqref>G118:K126 G262:K270</xm:sqref>
        </x14:dataValidation>
        <x14:dataValidation type="list" allowBlank="1" showErrorMessage="1" xr:uid="{13ECA3DD-4C4A-4E1E-B452-13FB085DBEE1}">
          <x14:formula1>
            <xm:f>'SIMULADOR DE CARGA'!$CF$3:$CF$5</xm:f>
          </x14:formula1>
          <xm:sqref>D107:D112 D251:D256</xm:sqref>
        </x14:dataValidation>
        <x14:dataValidation type="list" allowBlank="1" showErrorMessage="1" xr:uid="{678E2600-9E04-492B-8D65-61FA97A3434F}">
          <x14:formula1>
            <xm:f>'SIMULADOR DE CARGA'!$CB$3:$CB$4</xm:f>
          </x14:formula1>
          <xm:sqref>M252:M256 M108:M112</xm:sqref>
        </x14:dataValidation>
        <x14:dataValidation type="list" allowBlank="1" showErrorMessage="1" xr:uid="{82A40DF1-4B7D-4656-8FBB-08D7F96242C2}">
          <x14:formula1>
            <xm:f>'Dados Norma'!$AS$4:$AS$10</xm:f>
          </x14:formula1>
          <xm:sqref>L108:L112 L252:L256</xm:sqref>
        </x14:dataValidation>
        <x14:dataValidation type="list" allowBlank="1" showInputMessage="1" showErrorMessage="1" xr:uid="{637E2A1A-A1C8-43DC-9E51-AA6BB4EA7BBD}">
          <x14:formula1>
            <xm:f>'SIMULADOR DE CARGA'!$CN$3:$CN$29</xm:f>
          </x14:formula1>
          <xm:sqref>M144:N144 M288:N288</xm:sqref>
        </x14:dataValidation>
        <x14:dataValidation type="list" allowBlank="1" showInputMessage="1" showErrorMessage="1" xr:uid="{1CA63ED8-6322-4313-860C-27EB0C1F6BC9}">
          <x14:formula1>
            <xm:f>'SIMULADOR DE CARGA'!$CP$3:$CP$29</xm:f>
          </x14:formula1>
          <xm:sqref>P144:Q144</xm:sqref>
        </x14:dataValidation>
        <x14:dataValidation type="list" allowBlank="1" showInputMessage="1" showErrorMessage="1" xr:uid="{50257245-EB5B-42AD-89C6-23BFF132B4D8}">
          <x14:formula1>
            <xm:f>IF('Formulário Orçamento de Conexão'!$G$49="RURAL",rural2, IF('Formulário Orçamento de Conexão'!$G$49="URBANO",Urbano,""))</xm:f>
          </x14:formula1>
          <xm:sqref>N138:P138 N282:P282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4CF28C0D-9E3F-4772-A023-71D7C313D3C2}">
          <x14:formula1>
            <xm:f>CLASSE_RURAL!$A$2:$A$52</xm:f>
          </x14:formula1>
          <xm:sqref>G141 G285</xm:sqref>
        </x14:dataValidation>
        <x14:dataValidation type="list" allowBlank="1" showInputMessage="1" showErrorMessage="1" xr:uid="{DB3CA3FF-CB8A-4AD6-BC93-84526FF70B03}">
          <x14:formula1>
            <xm:f>'SIMULADOR DE CARGA'!$DH$3:$DH$1000</xm:f>
          </x14:formula1>
          <xm:sqref>D142:P142</xm:sqref>
        </x14:dataValidation>
        <x14:dataValidation type="list" allowBlank="1" showInputMessage="1" showErrorMessage="1" xr:uid="{27DEC8DD-690A-4A87-9E58-372011184B78}">
          <x14:formula1>
            <xm:f>'SIMULADOR DE CARGA'!$DM$3:$DM$1000</xm:f>
          </x14:formula1>
          <xm:sqref>D286:P286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15C4B-11DA-4209-A31F-10D7541ED4DD}">
  <sheetPr codeName="Planilha4"/>
  <dimension ref="A1:Z1018"/>
  <sheetViews>
    <sheetView topLeftCell="A83" zoomScale="85" zoomScaleNormal="85" workbookViewId="0">
      <selection activeCell="D100" sqref="D100"/>
    </sheetView>
  </sheetViews>
  <sheetFormatPr defaultColWidth="14.42578125" defaultRowHeight="15"/>
  <cols>
    <col min="1" max="1" width="2.42578125" customWidth="1"/>
    <col min="2" max="2" width="11.42578125" customWidth="1"/>
    <col min="3" max="3" width="92.140625" customWidth="1"/>
    <col min="4" max="4" width="59.85546875" customWidth="1"/>
    <col min="5" max="5" width="17.7109375" customWidth="1"/>
    <col min="6" max="26" width="11.42578125" customWidth="1"/>
  </cols>
  <sheetData>
    <row r="1" spans="1:26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1"/>
      <c r="B3" s="84" t="s">
        <v>607</v>
      </c>
      <c r="C3" s="85">
        <f>'Formulário Orçamento de Conexão'!D54</f>
        <v>0</v>
      </c>
      <c r="D3" s="1"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>
      <c r="A4" s="1"/>
      <c r="B4" s="86" t="s">
        <v>607</v>
      </c>
      <c r="C4" s="87">
        <f t="shared" ref="C4:M4" si="0">IFERROR(MID($C$3,LEN($C$3)-C5,1),0)</f>
        <v>0</v>
      </c>
      <c r="D4" s="87">
        <f t="shared" si="0"/>
        <v>0</v>
      </c>
      <c r="E4" s="87">
        <f t="shared" si="0"/>
        <v>0</v>
      </c>
      <c r="F4" s="87">
        <f t="shared" si="0"/>
        <v>0</v>
      </c>
      <c r="G4" s="87">
        <f t="shared" si="0"/>
        <v>0</v>
      </c>
      <c r="H4" s="87">
        <f t="shared" si="0"/>
        <v>0</v>
      </c>
      <c r="I4" s="87">
        <f t="shared" si="0"/>
        <v>0</v>
      </c>
      <c r="J4" s="87">
        <f t="shared" si="0"/>
        <v>0</v>
      </c>
      <c r="K4" s="87">
        <f t="shared" si="0"/>
        <v>0</v>
      </c>
      <c r="L4" s="88">
        <f t="shared" si="0"/>
        <v>0</v>
      </c>
      <c r="M4" s="89" t="str">
        <f t="shared" si="0"/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1"/>
      <c r="B5" s="90" t="s">
        <v>608</v>
      </c>
      <c r="C5" s="91">
        <v>10</v>
      </c>
      <c r="D5" s="91">
        <v>9</v>
      </c>
      <c r="E5" s="91">
        <v>8</v>
      </c>
      <c r="F5" s="91">
        <v>7</v>
      </c>
      <c r="G5" s="91">
        <v>6</v>
      </c>
      <c r="H5" s="91">
        <v>5</v>
      </c>
      <c r="I5" s="91">
        <v>4</v>
      </c>
      <c r="J5" s="91">
        <v>3</v>
      </c>
      <c r="K5" s="91">
        <v>2</v>
      </c>
      <c r="L5" s="92">
        <v>1</v>
      </c>
      <c r="M5" s="93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1"/>
      <c r="B6" s="90" t="s">
        <v>609</v>
      </c>
      <c r="C6" s="92">
        <f t="shared" ref="C6:K6" si="1">C5*C4</f>
        <v>0</v>
      </c>
      <c r="D6" s="92">
        <f t="shared" si="1"/>
        <v>0</v>
      </c>
      <c r="E6" s="92">
        <f t="shared" si="1"/>
        <v>0</v>
      </c>
      <c r="F6" s="92">
        <f t="shared" si="1"/>
        <v>0</v>
      </c>
      <c r="G6" s="92">
        <f t="shared" si="1"/>
        <v>0</v>
      </c>
      <c r="H6" s="92">
        <f t="shared" si="1"/>
        <v>0</v>
      </c>
      <c r="I6" s="92">
        <f t="shared" si="1"/>
        <v>0</v>
      </c>
      <c r="J6" s="92">
        <f t="shared" si="1"/>
        <v>0</v>
      </c>
      <c r="K6" s="92">
        <f t="shared" si="1"/>
        <v>0</v>
      </c>
      <c r="L6" s="1"/>
      <c r="M6" s="9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>
      <c r="A7" s="1"/>
      <c r="B7" s="90" t="s">
        <v>610</v>
      </c>
      <c r="C7" s="92">
        <f>SUMPRODUCT(C6:K6)</f>
        <v>0</v>
      </c>
      <c r="D7" s="92" t="s">
        <v>611</v>
      </c>
      <c r="E7" s="92">
        <f>MOD(C7,11)</f>
        <v>0</v>
      </c>
      <c r="F7" s="95" t="s">
        <v>612</v>
      </c>
      <c r="G7" s="95">
        <f>IF(E7&lt;2,0,11-E7)</f>
        <v>0</v>
      </c>
      <c r="H7" s="1"/>
      <c r="I7" s="1"/>
      <c r="J7" s="92"/>
      <c r="K7" s="92"/>
      <c r="L7" s="1"/>
      <c r="M7" s="94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>
      <c r="A8" s="1"/>
      <c r="B8" s="90"/>
      <c r="C8" s="92"/>
      <c r="D8" s="92"/>
      <c r="E8" s="92"/>
      <c r="F8" s="92"/>
      <c r="G8" s="92"/>
      <c r="H8" s="92"/>
      <c r="I8" s="92"/>
      <c r="J8" s="92"/>
      <c r="K8" s="92"/>
      <c r="L8" s="1"/>
      <c r="M8" s="94"/>
      <c r="N8" s="1"/>
      <c r="O8" s="1">
        <f>MOD(6,4)</f>
        <v>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>
      <c r="A9" s="1"/>
      <c r="B9" s="90" t="s">
        <v>607</v>
      </c>
      <c r="C9" s="91">
        <f t="shared" ref="C9:M9" si="2">C4</f>
        <v>0</v>
      </c>
      <c r="D9" s="91">
        <f t="shared" si="2"/>
        <v>0</v>
      </c>
      <c r="E9" s="91">
        <f t="shared" si="2"/>
        <v>0</v>
      </c>
      <c r="F9" s="91">
        <f t="shared" si="2"/>
        <v>0</v>
      </c>
      <c r="G9" s="91">
        <f t="shared" si="2"/>
        <v>0</v>
      </c>
      <c r="H9" s="91">
        <f t="shared" si="2"/>
        <v>0</v>
      </c>
      <c r="I9" s="91">
        <f t="shared" si="2"/>
        <v>0</v>
      </c>
      <c r="J9" s="91">
        <f t="shared" si="2"/>
        <v>0</v>
      </c>
      <c r="K9" s="91">
        <f t="shared" si="2"/>
        <v>0</v>
      </c>
      <c r="L9" s="92">
        <f t="shared" si="2"/>
        <v>0</v>
      </c>
      <c r="M9" s="93" t="str">
        <f t="shared" si="2"/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90" t="s">
        <v>608</v>
      </c>
      <c r="C10" s="92">
        <v>11</v>
      </c>
      <c r="D10" s="92">
        <v>10</v>
      </c>
      <c r="E10" s="92">
        <v>9</v>
      </c>
      <c r="F10" s="92">
        <v>8</v>
      </c>
      <c r="G10" s="92">
        <v>7</v>
      </c>
      <c r="H10" s="92">
        <v>6</v>
      </c>
      <c r="I10" s="92">
        <v>5</v>
      </c>
      <c r="J10" s="92">
        <v>4</v>
      </c>
      <c r="K10" s="92">
        <v>3</v>
      </c>
      <c r="L10" s="92">
        <v>2</v>
      </c>
      <c r="M10" s="94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90" t="s">
        <v>609</v>
      </c>
      <c r="C11" s="92">
        <f t="shared" ref="C11:L11" si="3">C9*C10</f>
        <v>0</v>
      </c>
      <c r="D11" s="92">
        <f t="shared" si="3"/>
        <v>0</v>
      </c>
      <c r="E11" s="92">
        <f t="shared" si="3"/>
        <v>0</v>
      </c>
      <c r="F11" s="92">
        <f t="shared" si="3"/>
        <v>0</v>
      </c>
      <c r="G11" s="92">
        <f t="shared" si="3"/>
        <v>0</v>
      </c>
      <c r="H11" s="92">
        <f t="shared" si="3"/>
        <v>0</v>
      </c>
      <c r="I11" s="92">
        <f t="shared" si="3"/>
        <v>0</v>
      </c>
      <c r="J11" s="92">
        <f t="shared" si="3"/>
        <v>0</v>
      </c>
      <c r="K11" s="92">
        <f t="shared" si="3"/>
        <v>0</v>
      </c>
      <c r="L11" s="92">
        <f t="shared" si="3"/>
        <v>0</v>
      </c>
      <c r="M11" s="94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96" t="s">
        <v>610</v>
      </c>
      <c r="C12" s="97">
        <f>SUM(C11:L11)</f>
        <v>0</v>
      </c>
      <c r="D12" s="97" t="s">
        <v>611</v>
      </c>
      <c r="E12" s="97">
        <f>MOD(C12,11)</f>
        <v>0</v>
      </c>
      <c r="F12" s="98" t="s">
        <v>613</v>
      </c>
      <c r="G12" s="98">
        <f>IF(E12&lt;2,0,11-E12)</f>
        <v>0</v>
      </c>
      <c r="H12" s="97"/>
      <c r="I12" s="97"/>
      <c r="J12" s="97"/>
      <c r="K12" s="97"/>
      <c r="L12" s="99"/>
      <c r="M12" s="10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01" t="s">
        <v>614</v>
      </c>
      <c r="C13" s="102" t="b">
        <f>IF(AND(L4*1=G7,M4*1=G12),TRUE)</f>
        <v>1</v>
      </c>
      <c r="D13" s="92"/>
      <c r="E13" s="92"/>
      <c r="F13" s="92"/>
      <c r="G13" s="92"/>
      <c r="H13" s="92"/>
      <c r="I13" s="92"/>
      <c r="J13" s="92"/>
      <c r="K13" s="9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84" t="s">
        <v>615</v>
      </c>
      <c r="C15" s="85">
        <f>C3</f>
        <v>0</v>
      </c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>
      <c r="A16" s="1"/>
      <c r="B16" s="86" t="s">
        <v>615</v>
      </c>
      <c r="C16" s="87">
        <f t="shared" ref="C16:P16" si="4">IFERROR(MID($C$15,LEN($C$15)-C17,1),0)</f>
        <v>0</v>
      </c>
      <c r="D16" s="87">
        <f t="shared" si="4"/>
        <v>0</v>
      </c>
      <c r="E16" s="87">
        <f t="shared" si="4"/>
        <v>0</v>
      </c>
      <c r="F16" s="87">
        <f t="shared" si="4"/>
        <v>0</v>
      </c>
      <c r="G16" s="87">
        <f t="shared" si="4"/>
        <v>0</v>
      </c>
      <c r="H16" s="87">
        <f t="shared" si="4"/>
        <v>0</v>
      </c>
      <c r="I16" s="87">
        <f t="shared" si="4"/>
        <v>0</v>
      </c>
      <c r="J16" s="87">
        <f t="shared" si="4"/>
        <v>0</v>
      </c>
      <c r="K16" s="87">
        <f t="shared" si="4"/>
        <v>0</v>
      </c>
      <c r="L16" s="87">
        <f t="shared" si="4"/>
        <v>0</v>
      </c>
      <c r="M16" s="87">
        <f t="shared" si="4"/>
        <v>0</v>
      </c>
      <c r="N16" s="87">
        <f t="shared" si="4"/>
        <v>0</v>
      </c>
      <c r="O16" s="87">
        <f t="shared" si="4"/>
        <v>0</v>
      </c>
      <c r="P16" s="103" t="str">
        <f t="shared" si="4"/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>
      <c r="A17" s="1"/>
      <c r="B17" s="90" t="s">
        <v>616</v>
      </c>
      <c r="C17" s="91">
        <v>13</v>
      </c>
      <c r="D17" s="91">
        <v>12</v>
      </c>
      <c r="E17" s="91">
        <v>11</v>
      </c>
      <c r="F17" s="91">
        <v>10</v>
      </c>
      <c r="G17" s="91">
        <v>9</v>
      </c>
      <c r="H17" s="91">
        <v>8</v>
      </c>
      <c r="I17" s="91">
        <v>7</v>
      </c>
      <c r="J17" s="91">
        <v>6</v>
      </c>
      <c r="K17" s="91">
        <v>5</v>
      </c>
      <c r="L17" s="91">
        <v>4</v>
      </c>
      <c r="M17" s="91">
        <v>3</v>
      </c>
      <c r="N17" s="91">
        <v>2</v>
      </c>
      <c r="O17" s="91">
        <v>1</v>
      </c>
      <c r="P17" s="104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"/>
      <c r="B18" s="90" t="s">
        <v>617</v>
      </c>
      <c r="C18" s="91">
        <v>5</v>
      </c>
      <c r="D18" s="91">
        <v>4</v>
      </c>
      <c r="E18" s="91">
        <v>3</v>
      </c>
      <c r="F18" s="91">
        <v>2</v>
      </c>
      <c r="G18" s="91">
        <v>9</v>
      </c>
      <c r="H18" s="91">
        <v>8</v>
      </c>
      <c r="I18" s="91">
        <v>7</v>
      </c>
      <c r="J18" s="91">
        <v>6</v>
      </c>
      <c r="K18" s="91">
        <v>5</v>
      </c>
      <c r="L18" s="92">
        <v>4</v>
      </c>
      <c r="M18" s="92">
        <v>3</v>
      </c>
      <c r="N18" s="91">
        <v>2</v>
      </c>
      <c r="O18" s="1"/>
      <c r="P18" s="9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>
      <c r="A19" s="1"/>
      <c r="B19" s="90" t="s">
        <v>609</v>
      </c>
      <c r="C19" s="92">
        <f t="shared" ref="C19:N19" si="5">C18*C16</f>
        <v>0</v>
      </c>
      <c r="D19" s="92">
        <f t="shared" si="5"/>
        <v>0</v>
      </c>
      <c r="E19" s="92">
        <f t="shared" si="5"/>
        <v>0</v>
      </c>
      <c r="F19" s="92">
        <f t="shared" si="5"/>
        <v>0</v>
      </c>
      <c r="G19" s="92">
        <f t="shared" si="5"/>
        <v>0</v>
      </c>
      <c r="H19" s="92">
        <f t="shared" si="5"/>
        <v>0</v>
      </c>
      <c r="I19" s="92">
        <f t="shared" si="5"/>
        <v>0</v>
      </c>
      <c r="J19" s="92">
        <f t="shared" si="5"/>
        <v>0</v>
      </c>
      <c r="K19" s="92">
        <f t="shared" si="5"/>
        <v>0</v>
      </c>
      <c r="L19" s="92">
        <f t="shared" si="5"/>
        <v>0</v>
      </c>
      <c r="M19" s="92">
        <f t="shared" si="5"/>
        <v>0</v>
      </c>
      <c r="N19" s="92">
        <f t="shared" si="5"/>
        <v>0</v>
      </c>
      <c r="O19" s="1"/>
      <c r="P19" s="9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"/>
      <c r="B20" s="90" t="s">
        <v>610</v>
      </c>
      <c r="C20" s="92">
        <f>SUMPRODUCT(C19:N19)</f>
        <v>0</v>
      </c>
      <c r="D20" s="92" t="s">
        <v>611</v>
      </c>
      <c r="E20" s="92">
        <f>MOD(C20,11)</f>
        <v>0</v>
      </c>
      <c r="F20" s="92" t="s">
        <v>612</v>
      </c>
      <c r="G20" s="92">
        <f>IF(E20&lt;2,0,11-E20)</f>
        <v>0</v>
      </c>
      <c r="H20" s="1"/>
      <c r="I20" s="1"/>
      <c r="J20" s="92"/>
      <c r="K20" s="92"/>
      <c r="L20" s="1"/>
      <c r="M20" s="1"/>
      <c r="N20" s="1"/>
      <c r="O20" s="1"/>
      <c r="P20" s="9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>
      <c r="A21" s="1"/>
      <c r="B21" s="90"/>
      <c r="C21" s="92"/>
      <c r="D21" s="92"/>
      <c r="E21" s="92"/>
      <c r="F21" s="92"/>
      <c r="G21" s="92"/>
      <c r="H21" s="92"/>
      <c r="I21" s="92"/>
      <c r="J21" s="92"/>
      <c r="K21" s="92"/>
      <c r="L21" s="1"/>
      <c r="M21" s="1"/>
      <c r="N21" s="1"/>
      <c r="O21" s="1"/>
      <c r="P21" s="9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>
      <c r="A22" s="1"/>
      <c r="B22" s="90" t="s">
        <v>615</v>
      </c>
      <c r="C22" s="91">
        <f t="shared" ref="C22:P22" si="6">C16</f>
        <v>0</v>
      </c>
      <c r="D22" s="91">
        <f t="shared" si="6"/>
        <v>0</v>
      </c>
      <c r="E22" s="91">
        <f t="shared" si="6"/>
        <v>0</v>
      </c>
      <c r="F22" s="91">
        <f t="shared" si="6"/>
        <v>0</v>
      </c>
      <c r="G22" s="91">
        <f t="shared" si="6"/>
        <v>0</v>
      </c>
      <c r="H22" s="91">
        <f t="shared" si="6"/>
        <v>0</v>
      </c>
      <c r="I22" s="91">
        <f t="shared" si="6"/>
        <v>0</v>
      </c>
      <c r="J22" s="91">
        <f t="shared" si="6"/>
        <v>0</v>
      </c>
      <c r="K22" s="91">
        <f t="shared" si="6"/>
        <v>0</v>
      </c>
      <c r="L22" s="91">
        <f t="shared" si="6"/>
        <v>0</v>
      </c>
      <c r="M22" s="91">
        <f t="shared" si="6"/>
        <v>0</v>
      </c>
      <c r="N22" s="91">
        <f t="shared" si="6"/>
        <v>0</v>
      </c>
      <c r="O22" s="91">
        <f t="shared" si="6"/>
        <v>0</v>
      </c>
      <c r="P22" s="104" t="str">
        <f t="shared" si="6"/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>
      <c r="A23" s="1"/>
      <c r="B23" s="90" t="s">
        <v>608</v>
      </c>
      <c r="C23" s="92">
        <v>6</v>
      </c>
      <c r="D23" s="91">
        <v>5</v>
      </c>
      <c r="E23" s="91">
        <v>4</v>
      </c>
      <c r="F23" s="91">
        <v>3</v>
      </c>
      <c r="G23" s="91">
        <v>2</v>
      </c>
      <c r="H23" s="91">
        <v>9</v>
      </c>
      <c r="I23" s="91">
        <v>8</v>
      </c>
      <c r="J23" s="91">
        <v>7</v>
      </c>
      <c r="K23" s="91">
        <v>6</v>
      </c>
      <c r="L23" s="91">
        <v>5</v>
      </c>
      <c r="M23" s="92">
        <v>4</v>
      </c>
      <c r="N23" s="92">
        <v>3</v>
      </c>
      <c r="O23" s="91">
        <v>2</v>
      </c>
      <c r="P23" s="9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90" t="s">
        <v>609</v>
      </c>
      <c r="C24" s="92">
        <f t="shared" ref="C24:O24" si="7">C22*C23</f>
        <v>0</v>
      </c>
      <c r="D24" s="92">
        <f t="shared" si="7"/>
        <v>0</v>
      </c>
      <c r="E24" s="92">
        <f t="shared" si="7"/>
        <v>0</v>
      </c>
      <c r="F24" s="92">
        <f t="shared" si="7"/>
        <v>0</v>
      </c>
      <c r="G24" s="92">
        <f t="shared" si="7"/>
        <v>0</v>
      </c>
      <c r="H24" s="92">
        <f t="shared" si="7"/>
        <v>0</v>
      </c>
      <c r="I24" s="92">
        <f t="shared" si="7"/>
        <v>0</v>
      </c>
      <c r="J24" s="92">
        <f t="shared" si="7"/>
        <v>0</v>
      </c>
      <c r="K24" s="92">
        <f t="shared" si="7"/>
        <v>0</v>
      </c>
      <c r="L24" s="92">
        <f t="shared" si="7"/>
        <v>0</v>
      </c>
      <c r="M24" s="92">
        <f t="shared" si="7"/>
        <v>0</v>
      </c>
      <c r="N24" s="92">
        <f t="shared" si="7"/>
        <v>0</v>
      </c>
      <c r="O24" s="92">
        <f t="shared" si="7"/>
        <v>0</v>
      </c>
      <c r="P24" s="94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96" t="s">
        <v>610</v>
      </c>
      <c r="C25" s="97">
        <f>SUM(C24:O24)</f>
        <v>0</v>
      </c>
      <c r="D25" s="97" t="s">
        <v>611</v>
      </c>
      <c r="E25" s="97">
        <f>MOD(C25,11)</f>
        <v>0</v>
      </c>
      <c r="F25" s="97" t="s">
        <v>613</v>
      </c>
      <c r="G25" s="97">
        <f>IF(E25&lt;2,0,11-E25)</f>
        <v>0</v>
      </c>
      <c r="H25" s="97"/>
      <c r="I25" s="97"/>
      <c r="J25" s="97"/>
      <c r="K25" s="97"/>
      <c r="L25" s="99"/>
      <c r="M25" s="99"/>
      <c r="N25" s="99"/>
      <c r="O25" s="99"/>
      <c r="P25" s="100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01" t="s">
        <v>614</v>
      </c>
      <c r="C26" s="102" t="b">
        <f>IF(AND(O16*1=G20,P16*1=G25),TRUE)</f>
        <v>1</v>
      </c>
      <c r="D26" s="92"/>
      <c r="E26" s="92"/>
      <c r="F26" s="92"/>
      <c r="G26" s="92"/>
      <c r="H26" s="92"/>
      <c r="I26" s="92"/>
      <c r="J26" s="92"/>
      <c r="K26" s="9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92"/>
      <c r="C27" s="92"/>
      <c r="D27" s="92"/>
      <c r="E27" s="92"/>
      <c r="F27" s="92"/>
      <c r="G27" s="92"/>
      <c r="H27" s="92"/>
      <c r="I27" s="92"/>
      <c r="J27" s="9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05" t="s">
        <v>618</v>
      </c>
      <c r="C29" s="1" t="s">
        <v>619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 t="s">
        <v>620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 t="s">
        <v>621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 t="s">
        <v>622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 t="s">
        <v>623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 t="s">
        <v>624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>
        <v>2</v>
      </c>
      <c r="G37" s="1">
        <v>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293"/>
      <c r="C45" s="294" t="s">
        <v>625</v>
      </c>
      <c r="D45" s="294" t="s">
        <v>626</v>
      </c>
      <c r="E45" s="294" t="s">
        <v>627</v>
      </c>
      <c r="F45" s="106" t="s">
        <v>628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123" t="s">
        <v>718</v>
      </c>
      <c r="C46" s="296" t="str">
        <f>'Formulário Orçamento de Conexão'!C49</f>
        <v>Localização Geográfica da propriedade:*</v>
      </c>
      <c r="D46" s="297">
        <f>'Formulário Orçamento de Conexão'!G49</f>
        <v>0</v>
      </c>
      <c r="E46" s="114" t="b">
        <f>IF(D46=0,FALSE,TRUE)</f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116"/>
      <c r="C47" s="3" t="str">
        <f>'Formulário Orçamento de Conexão'!C50</f>
        <v>Quantidade de caixas:*</v>
      </c>
      <c r="D47" s="108">
        <f>'Formulário Orçamento de Conexão'!$G$50</f>
        <v>0</v>
      </c>
      <c r="E47" s="107" t="b">
        <f>IF(D47=0,FALSE,TRUE)</f>
        <v>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116"/>
      <c r="C48" s="295" t="str">
        <f>'Formulário Orçamento de Conexão'!C53</f>
        <v>Nome Completo (sem abreviações):*</v>
      </c>
      <c r="D48" s="108">
        <f>'Formulário Orçamento de Conexão'!G53</f>
        <v>0</v>
      </c>
      <c r="E48" s="107" t="b">
        <f>IF(D48=0,FALSE,TRUE)</f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116"/>
      <c r="C49" s="3" t="str">
        <f>'Formulário Orçamento de Conexão'!C54</f>
        <v>CPF/CNPJ:*</v>
      </c>
      <c r="D49" s="292">
        <f>'Formulário Orçamento de Conexão'!D54</f>
        <v>0</v>
      </c>
      <c r="E49" s="107" t="b">
        <f>IF(D49=0,FALSE,TRUE)</f>
        <v>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116"/>
      <c r="C50" s="3"/>
      <c r="D50" s="292"/>
      <c r="E50" s="10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116"/>
      <c r="C51" s="3" t="str">
        <f>'Formulário Orçamento de Conexão'!I55</f>
        <v>Telefone do proprietário:*</v>
      </c>
      <c r="D51" s="292">
        <f>'Formulário Orçamento de Conexão'!K55</f>
        <v>0</v>
      </c>
      <c r="E51" s="107" t="b">
        <f t="shared" ref="E51" si="8">IF(D51=0,FALSE,TRUE)</f>
        <v>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116"/>
      <c r="C52" s="3" t="str">
        <f>'Formulário Orçamento de Conexão'!C57</f>
        <v>Possui NIS para cadastro da Tarifa Social?**</v>
      </c>
      <c r="D52" s="292">
        <f>'Formulário Orçamento de Conexão'!H57</f>
        <v>0</v>
      </c>
      <c r="E52" s="107" t="b">
        <f>IF(AND(D47="1 CAIXA",D52=0),FALSE,TRUE)</f>
        <v>1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116"/>
      <c r="C53" s="3" t="str">
        <f>'Formulário Orçamento de Conexão'!I57</f>
        <v>Se sim, número do NIS:*</v>
      </c>
      <c r="D53" s="292">
        <f>'Formulário Orçamento de Conexão'!K57</f>
        <v>0</v>
      </c>
      <c r="E53" s="107" t="b">
        <f>IF(AND(D47="1 CAIXA",D52="Sim",D53=0),FALSE,TRUE)</f>
        <v>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116"/>
      <c r="C54" s="3"/>
      <c r="D54" s="292"/>
      <c r="E54" s="10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116"/>
      <c r="C55" s="3"/>
      <c r="D55" s="292"/>
      <c r="E55" s="10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116"/>
      <c r="C56" s="3"/>
      <c r="D56" s="292"/>
      <c r="E56" s="10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123" t="s">
        <v>719</v>
      </c>
      <c r="C57" s="296" t="str">
        <f>'Formulário Orçamento de Conexão'!C61</f>
        <v>Deseja escolher uma data de Vencimento da Fatura:*</v>
      </c>
      <c r="D57" s="303">
        <f>'Formulário Orçamento de Conexão'!G61</f>
        <v>0</v>
      </c>
      <c r="E57" s="114" t="b">
        <f>IF(D57=0,FALSE,TRUE)</f>
        <v>0</v>
      </c>
      <c r="F57" s="111" t="str">
        <f>IF(C13=C26=TRUE,"Ambos", IF(C13=TRUE,"CPF",IF(C26=TRUE,"CNPJ")))</f>
        <v>Ambos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116"/>
      <c r="C58" s="3" t="s">
        <v>2372</v>
      </c>
      <c r="D58" s="292">
        <f>'Formulário Orçamento de Conexão'!H61</f>
        <v>0</v>
      </c>
      <c r="E58" s="114" t="b">
        <f>IF(AND(D57="Sim",D58=0),FALSE,TRUE)</f>
        <v>1</v>
      </c>
      <c r="F58" s="11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116"/>
      <c r="C59" s="3" t="str">
        <f>'Formulário Orçamento de Conexão'!C64</f>
        <v>Favor informar endereço para recebimento do orçamento de conexão*</v>
      </c>
      <c r="D59" s="108"/>
      <c r="E59" s="10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116"/>
      <c r="C60" s="3" t="str">
        <f>'Formulário Orçamento de Conexão'!C65</f>
        <v>Rua/Av:</v>
      </c>
      <c r="D60" s="108">
        <f>'Formulário Orçamento de Conexão'!D65</f>
        <v>0</v>
      </c>
      <c r="E60" s="107" t="b">
        <f t="shared" ref="E60:E64" si="9">IF(D60=0,FALSE,TRUE)</f>
        <v>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116"/>
      <c r="C61" s="3" t="str">
        <f>'Formulário Orçamento de Conexão'!C66</f>
        <v>Bairro/Distrito:</v>
      </c>
      <c r="D61" s="108">
        <f>'Formulário Orçamento de Conexão'!D66</f>
        <v>0</v>
      </c>
      <c r="E61" s="107" t="b">
        <f t="shared" si="9"/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116"/>
      <c r="C62" s="3" t="str">
        <f>'Formulário Orçamento de Conexão'!C67</f>
        <v>Município:</v>
      </c>
      <c r="D62" s="108">
        <f>'Formulário Orçamento de Conexão'!D67</f>
        <v>0</v>
      </c>
      <c r="E62" s="107" t="b">
        <f t="shared" si="9"/>
        <v>0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116"/>
      <c r="C63" s="3" t="str">
        <f>'Formulário Orçamento de Conexão'!L65</f>
        <v>Nº</v>
      </c>
      <c r="D63" s="108">
        <f>'Formulário Orçamento de Conexão'!M65</f>
        <v>0</v>
      </c>
      <c r="E63" s="107" t="b">
        <f t="shared" si="9"/>
        <v>0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116"/>
      <c r="C64" s="3" t="str">
        <f>'Formulário Orçamento de Conexão'!L66</f>
        <v>CEP:</v>
      </c>
      <c r="D64" s="108">
        <f>'Formulário Orçamento de Conexão'!M66</f>
        <v>0</v>
      </c>
      <c r="E64" s="107" t="b">
        <f t="shared" si="9"/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117"/>
      <c r="C65" s="304" t="str">
        <f>'Formulário Orçamento de Conexão'!L67</f>
        <v>Estado:</v>
      </c>
      <c r="D65" s="305">
        <f>'Formulário Orçamento de Conexão'!M67</f>
        <v>0</v>
      </c>
      <c r="E65" s="306" t="b">
        <f>IF(D65=0,FALSE,TRUE)</f>
        <v>0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118" t="s">
        <v>630</v>
      </c>
      <c r="C66" s="3" t="str">
        <f>'Formulário Orçamento de Conexão'!C77</f>
        <v>Endereço:*</v>
      </c>
      <c r="D66" s="108">
        <f>'Formulário Orçamento de Conexão'!F77</f>
        <v>0</v>
      </c>
      <c r="E66" s="110" t="b">
        <f>IF(AND($D$46="URBANO",D66=0),FALSE,TRUE)</f>
        <v>1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119"/>
      <c r="C67" s="3" t="str">
        <f>'Formulário Orçamento de Conexão'!C78</f>
        <v>Bairro:*</v>
      </c>
      <c r="D67" s="108">
        <f>'Formulário Orçamento de Conexão'!F78</f>
        <v>0</v>
      </c>
      <c r="E67" s="110" t="b">
        <f t="shared" ref="E67:E71" si="10">IF(AND($D$46="URBANO",D67=0),FALSE,TRUE)</f>
        <v>1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119"/>
      <c r="C68" s="3" t="str">
        <f>'Formulário Orçamento de Conexão'!C79</f>
        <v>Município:*</v>
      </c>
      <c r="D68" s="108">
        <f>'Formulário Orçamento de Conexão'!F79</f>
        <v>0</v>
      </c>
      <c r="E68" s="110" t="b">
        <f t="shared" si="10"/>
        <v>1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119"/>
      <c r="C69" s="3" t="str">
        <f>'Formulário Orçamento de Conexão'!K77</f>
        <v>Nº:*</v>
      </c>
      <c r="D69" s="108">
        <f>'Formulário Orçamento de Conexão'!M77</f>
        <v>0</v>
      </c>
      <c r="E69" s="110" t="b">
        <f t="shared" si="10"/>
        <v>1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119"/>
      <c r="C70" s="3" t="str">
        <f>'Formulário Orçamento de Conexão'!K78</f>
        <v>CEP:*</v>
      </c>
      <c r="D70" s="108">
        <f>'Formulário Orçamento de Conexão'!M78</f>
        <v>0</v>
      </c>
      <c r="E70" s="110" t="b">
        <f t="shared" si="10"/>
        <v>1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119"/>
      <c r="C71" s="3" t="str">
        <f>'Formulário Orçamento de Conexão'!K79</f>
        <v>Estado:*</v>
      </c>
      <c r="D71" s="108">
        <f>'Formulário Orçamento de Conexão'!M79</f>
        <v>0</v>
      </c>
      <c r="E71" s="110" t="b">
        <f t="shared" si="10"/>
        <v>1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119"/>
      <c r="C72" s="3" t="str">
        <f>'Formulário Orçamento de Conexão'!C82</f>
        <v>Distrito/Comunidade/Região:</v>
      </c>
      <c r="D72" s="108">
        <f>'Formulário Orçamento de Conexão'!G82</f>
        <v>0</v>
      </c>
      <c r="E72" s="1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119"/>
      <c r="C73" s="3" t="str">
        <f>'Formulário Orçamento de Conexão'!C83</f>
        <v>Município:*</v>
      </c>
      <c r="D73" s="108">
        <f>'Formulário Orçamento de Conexão'!D83</f>
        <v>0</v>
      </c>
      <c r="E73" s="110" t="b">
        <f t="shared" ref="E73" si="11">IF(AND($D$46="RURAL",D73=0),FALSE,TRUE)</f>
        <v>1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119"/>
      <c r="C74" s="3" t="str">
        <f>'Formulário Orçamento de Conexão'!L83</f>
        <v>Nome da propriedade:</v>
      </c>
      <c r="D74" s="108">
        <f>'Formulário Orçamento de Conexão'!M83</f>
        <v>0</v>
      </c>
      <c r="E74" s="1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119"/>
      <c r="C75" s="3" t="str">
        <f>'Formulário Orçamento de Conexão'!C84</f>
        <v>O padrão está pronto para ser ligado?*</v>
      </c>
      <c r="D75" s="108">
        <f>'Formulário Orçamento de Conexão'!F84</f>
        <v>0</v>
      </c>
      <c r="E75" s="689" t="b">
        <f>IF(D75=0,FALSE,TRUE)</f>
        <v>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119"/>
      <c r="C76" s="112" t="str">
        <f>'Formulário Orçamento de Conexão'!C85</f>
        <v>A Unidade Consumidora encontra-se inserida em Área de Preservação Permanente – APP e/ou Unidades de conservação?
(próximo a rios, nascentes, corpos d’água, áreas protegidas,parques, reservas florestais, estações ecológicas)</v>
      </c>
      <c r="D76" s="108">
        <f>'Formulário Orçamento de Conexão'!I85</f>
        <v>0</v>
      </c>
      <c r="E76" s="1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09"/>
      <c r="C77" s="112"/>
      <c r="D77" s="108"/>
      <c r="E77" s="1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09"/>
      <c r="C78" s="113"/>
      <c r="D78" s="108"/>
      <c r="E78" s="1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09"/>
      <c r="C79" s="113"/>
      <c r="D79" s="108"/>
      <c r="E79" s="1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09"/>
      <c r="C80" s="113"/>
      <c r="D80" s="108"/>
      <c r="E80" s="1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4" customHeight="1">
      <c r="A81" s="1"/>
      <c r="B81" s="1124" t="s">
        <v>629</v>
      </c>
      <c r="C81" s="690"/>
      <c r="D81" s="691"/>
      <c r="E81" s="692"/>
      <c r="F81" s="1"/>
      <c r="G81" s="1" t="b">
        <f>IF(D84="1- Instalar Disjuntor (Ind.&gt;75kW ou Geral)",FALSE)</f>
        <v>0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124"/>
      <c r="C82" s="3" t="s">
        <v>816</v>
      </c>
      <c r="D82" s="108">
        <f>IF('Formulário Orçamento de Conexão'!H248+'Formulário Orçamento de Conexão'!P248+'Formulário Orçamento de Conexão'!Q263=0,0,1)</f>
        <v>0</v>
      </c>
      <c r="E82" s="689" t="b">
        <f>IF(AND(D82=0),FALSE,TRUE)</f>
        <v>0</v>
      </c>
      <c r="F82" s="1"/>
      <c r="G82" s="1"/>
      <c r="H82" s="1" t="b">
        <f>IF(OR(AND(D92=0,$D$84="2- Alterar Disjuntor (Ind.&gt;75+kW ou Geral)"),AND(D92=0,$D$84="1- Instalar Disjuntor (Ind.&gt;75kW ou Geral")),FALSE,TRUE)</f>
        <v>1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124"/>
      <c r="C83" s="3"/>
      <c r="D83" s="108"/>
      <c r="E83" s="689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124"/>
      <c r="C84" s="3"/>
      <c r="D84" s="108"/>
      <c r="E84" s="689"/>
      <c r="F84" s="1"/>
      <c r="G84" s="307">
        <f>'Formulário Orçamento de Conexão'!G253+'Formulário Orçamento de Conexão'!G254+'Formulário Orçamento de Conexão'!G255+'Formulário Orçamento de Conexão'!G256+'Formulário Orçamento de Conexão'!G257+'Formulário Orçamento de Conexão'!G258+'Formulário Orçamento de Conexão'!G259+'Formulário Orçamento de Conexão'!G260+'Formulário Orçamento de Conexão'!G261</f>
        <v>0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124"/>
      <c r="C85" s="3"/>
      <c r="D85" s="108"/>
      <c r="E85" s="689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124"/>
      <c r="C86" s="3" t="str">
        <f>'Formulário Orçamento de Conexão'!C262</f>
        <v>Haverá partida simultânea de motores?*</v>
      </c>
      <c r="D86" s="108" t="str">
        <f>'Formulário Orçamento de Conexão'!G262</f>
        <v>Não</v>
      </c>
      <c r="E86" s="689" t="b">
        <f>IF(D86=0,FALSE,TRUE)</f>
        <v>1</v>
      </c>
      <c r="F86" s="1"/>
      <c r="G86" s="1"/>
      <c r="H86" s="1" t="s">
        <v>631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124"/>
      <c r="C87" s="693" t="str">
        <f>'Formulário Orçamento de Conexão'!I262</f>
        <v>Se sim, descreva quais:</v>
      </c>
      <c r="D87" s="694">
        <f>'Formulário Orçamento de Conexão'!L262</f>
        <v>0</v>
      </c>
      <c r="E87" s="695" t="b">
        <f>IF(AND(D86="Sim",D87=0),FALSE,TRUE)</f>
        <v>1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116" t="s">
        <v>722</v>
      </c>
      <c r="C88" s="115"/>
      <c r="D88" s="108"/>
      <c r="E88" s="10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116"/>
      <c r="C89" s="115" t="str">
        <f>'Formulário Orçamento de Conexão'!C273</f>
        <v>Tipo de Solicitação desejada:*</v>
      </c>
      <c r="D89" s="108">
        <f>'Formulário Orçamento de Conexão'!F273</f>
        <v>0</v>
      </c>
      <c r="E89" s="107" t="b">
        <f t="shared" ref="E89:E90" si="12">IF(AND(D89=0),FALSE,TRUE)</f>
        <v>0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116"/>
      <c r="C90" s="115" t="str">
        <f>'Formulário Orçamento de Conexão'!I273</f>
        <v>Classificação da Unidade Consumidora:*</v>
      </c>
      <c r="D90" s="108">
        <f>'Formulário Orçamento de Conexão'!N273</f>
        <v>0</v>
      </c>
      <c r="E90" s="107" t="b">
        <f t="shared" si="12"/>
        <v>0</v>
      </c>
      <c r="F90" s="1"/>
      <c r="G90" s="1"/>
      <c r="H90" s="1120" t="s">
        <v>632</v>
      </c>
      <c r="I90" s="1121"/>
      <c r="J90" s="1121"/>
      <c r="K90" s="1121"/>
      <c r="L90" s="112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116"/>
      <c r="C91" s="115" t="str">
        <f>'Formulário Orçamento de Conexão'!J275</f>
        <v>Nº Predial:*</v>
      </c>
      <c r="D91" s="108">
        <f>'Formulário Orçamento de Conexão'!L275</f>
        <v>0</v>
      </c>
      <c r="E91" s="107" t="b">
        <f>IF(AND(D89="Conexão Nova",D91=0),FALSE,TRUE)</f>
        <v>1</v>
      </c>
      <c r="F91" s="1"/>
      <c r="G91" s="1"/>
      <c r="H91" s="298"/>
      <c r="I91" s="298"/>
      <c r="J91" s="298"/>
      <c r="K91" s="298"/>
      <c r="L91" s="29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116"/>
      <c r="C92" s="115" t="str">
        <f>'Formulário Orçamento de Conexão'!C275</f>
        <v>Disjuntor e Tipo:*</v>
      </c>
      <c r="D92" s="108">
        <v>1</v>
      </c>
      <c r="E92" s="10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116"/>
      <c r="C93" s="115" t="str">
        <f>'Formulário Orçamento de Conexão'!C276</f>
        <v>Atividade desenvolvida na unidade consumidora:*</v>
      </c>
      <c r="D93" s="3">
        <f>'Formulário Orçamento de Conexão'!G276</f>
        <v>0</v>
      </c>
      <c r="E93" s="107" t="b">
        <f>IF(AND(D89="Conexão Nova",D90="Rural",D93=0),FALSE,TRUE)</f>
        <v>1</v>
      </c>
      <c r="F93" s="1"/>
      <c r="G93" s="1"/>
      <c r="H93" s="1120" t="s">
        <v>633</v>
      </c>
      <c r="I93" s="1121"/>
      <c r="J93" s="1121"/>
      <c r="K93" s="1121"/>
      <c r="L93" s="112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116"/>
      <c r="C94" s="115" t="str">
        <f>'Formulário Orçamento de Conexão'!C277</f>
        <v>Ramo de Atividade:*</v>
      </c>
      <c r="D94" s="3">
        <f>'Formulário Orçamento de Conexão'!D277</f>
        <v>0</v>
      </c>
      <c r="E94" s="107" t="b">
        <f>IF(AND(D89="Conexão Nova",D90="Rural",D94=0),FALSE,TRUE)</f>
        <v>1</v>
      </c>
      <c r="F94" s="1"/>
      <c r="G94" s="1"/>
      <c r="H94" s="298"/>
      <c r="I94" s="298"/>
      <c r="J94" s="298"/>
      <c r="K94" s="298"/>
      <c r="L94" s="29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116"/>
      <c r="C95" s="115" t="str">
        <f>'Formulário Orçamento de Conexão'!C279</f>
        <v>Identificação:*</v>
      </c>
      <c r="D95" s="3">
        <f>'Formulário Orçamento de Conexão'!F279</f>
        <v>0</v>
      </c>
      <c r="E95" s="107" t="b">
        <f>IF(AND(OR(D89="Alteração de Carga",D89="Caixa Existente sem Alteração"),D95=0),FALSE,TRUE)</f>
        <v>1</v>
      </c>
      <c r="F95" s="1"/>
      <c r="G95" s="1"/>
      <c r="H95" s="298"/>
      <c r="I95" s="298"/>
      <c r="J95" s="298"/>
      <c r="K95" s="298"/>
      <c r="L95" s="29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116"/>
      <c r="C96" s="115">
        <f>'Formulário Orçamento de Conexão'!F279</f>
        <v>0</v>
      </c>
      <c r="D96" s="3">
        <f>'Formulário Orçamento de Conexão'!G279</f>
        <v>0</v>
      </c>
      <c r="E96" s="107" t="b">
        <f>IF(AND(OR(D89="Alteração de Carga",D89="Caixa Existente sem Alteração"),D96=0),FALSE,TRUE)</f>
        <v>1</v>
      </c>
      <c r="F96" s="1"/>
      <c r="G96" s="1"/>
      <c r="H96" s="298"/>
      <c r="I96" s="298"/>
      <c r="J96" s="298"/>
      <c r="K96" s="298"/>
      <c r="L96" s="29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116"/>
      <c r="C97" s="115" t="str">
        <f>'Formulário Orçamento de Conexão'!J279&amp;'Formulário Orçamento de Conexão'!L279&amp;""</f>
        <v>Disjuntor:* De:*</v>
      </c>
      <c r="D97" s="3">
        <f>'Formulário Orçamento de Conexão'!M279</f>
        <v>0</v>
      </c>
      <c r="E97" s="107" t="b">
        <f>IF(AND(OR(D89="Alteração de Carga",D89="Caixa Existente sem Alteração"),D97=0),FALSE,TRUE)</f>
        <v>1</v>
      </c>
      <c r="F97" s="1"/>
      <c r="G97" s="1"/>
      <c r="H97" s="298"/>
      <c r="I97" s="298"/>
      <c r="J97" s="298"/>
      <c r="K97" s="298"/>
      <c r="L97" s="29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116"/>
      <c r="C98" s="115" t="str">
        <f>'Formulário Orçamento de Conexão'!O279</f>
        <v>Para:*</v>
      </c>
      <c r="D98" s="3">
        <f>'Formulário Orçamento de Conexão'!P279</f>
        <v>0</v>
      </c>
      <c r="E98" s="107" t="b">
        <f>IF(AND(OR(D89="Alteração de Carga",D89="Caixa Existente sem Alteração"),D98=0),FALSE,TRUE)</f>
        <v>1</v>
      </c>
      <c r="F98" s="1"/>
      <c r="G98" s="1"/>
      <c r="H98" s="298"/>
      <c r="I98" s="298"/>
      <c r="J98" s="298"/>
      <c r="K98" s="298"/>
      <c r="L98" s="29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116"/>
      <c r="C99" s="115" t="str">
        <f>'Formulário Orçamento de Conexão'!C281</f>
        <v>Necessária Mudança de Local*</v>
      </c>
      <c r="D99" s="3">
        <f>'Formulário Orçamento de Conexão'!F281</f>
        <v>0</v>
      </c>
      <c r="E99" s="107" t="b">
        <f>IF(D99=0,FALSE,TRUE)</f>
        <v>0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116"/>
      <c r="C100" s="115"/>
      <c r="D100" s="3"/>
      <c r="E100" s="10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116"/>
      <c r="C101" s="115"/>
      <c r="D101" s="3"/>
      <c r="E101" s="10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116"/>
      <c r="C102" s="115"/>
      <c r="D102" s="3"/>
      <c r="E102" s="10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117"/>
      <c r="C103" s="115"/>
      <c r="D103" s="108"/>
      <c r="E103" s="10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299" t="s">
        <v>724</v>
      </c>
      <c r="C104" s="300" t="s">
        <v>723</v>
      </c>
      <c r="D104" s="301"/>
      <c r="E104" s="30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116" t="s">
        <v>2450</v>
      </c>
      <c r="C105" s="116" t="str">
        <f>'Formulário Orçamento de Conexão'!C295</f>
        <v>Possui sistema de geração em regime de paralelismo permanente sem injeção (GRID ZERO)?*</v>
      </c>
      <c r="D105" s="1">
        <f>'Formulário Orçamento de Conexão'!J295</f>
        <v>0</v>
      </c>
      <c r="E105" s="118" t="b">
        <f>IF(D105=0,FALSE,TRUE)</f>
        <v>0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117"/>
      <c r="C106" s="119" t="str">
        <f>'Formulário Orçamento de Conexão'!C297</f>
        <v>DADOS DA GERAÇÃO EM REGIME DE PARALELISMO PERMANENTE SEM INJEÇÃO ( GRID ZERO)</v>
      </c>
      <c r="D106" s="120">
        <f>IF(AND(D105="Sim",G106=0),0,1)</f>
        <v>1</v>
      </c>
      <c r="E106" s="121" t="b">
        <f>IF(
AND($D$105="Sim",D106=0),
FALSE,TRUE)</f>
        <v>1</v>
      </c>
      <c r="F106" s="1"/>
      <c r="G106" s="307">
        <f>'Formulário Orçamento de Conexão'!P295</f>
        <v>0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2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 t="s">
        <v>634</v>
      </c>
      <c r="D115" s="123" t="str">
        <f>INDEX(C46:C106,MATCH(FALSE,E46:E106,0))</f>
        <v>Localização Geográfica da propriedade:*</v>
      </c>
      <c r="E115" s="1" t="b">
        <f>IF(IFERROR(D115,TRUE)&lt;&gt;TRUE,FALSE,TRUE)</f>
        <v>0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7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7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7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7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7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7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7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7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.75">
      <c r="C1013" s="1"/>
      <c r="D1013" s="1"/>
      <c r="E1013" s="1"/>
    </row>
    <row r="1014" spans="1:26" ht="15.75">
      <c r="C1014" s="1"/>
      <c r="D1014" s="1"/>
      <c r="E1014" s="1"/>
    </row>
    <row r="1015" spans="1:26" ht="15.75">
      <c r="C1015" s="1"/>
      <c r="D1015" s="1"/>
      <c r="E1015" s="1"/>
    </row>
    <row r="1016" spans="1:26" ht="15.75">
      <c r="C1016" s="1"/>
      <c r="D1016" s="1"/>
      <c r="E1016" s="1"/>
    </row>
    <row r="1017" spans="1:26" ht="15.75">
      <c r="C1017" s="1"/>
      <c r="D1017" s="1"/>
      <c r="E1017" s="1"/>
    </row>
    <row r="1018" spans="1:26" ht="15.75">
      <c r="C1018" s="1"/>
      <c r="D1018" s="1"/>
      <c r="E1018" s="1"/>
    </row>
  </sheetData>
  <sheetProtection algorithmName="SHA-512" hashValue="X9JXStWhjeaGA4wAHLqLRyrdScrzmyqgDf6lAdik39TxoPBYj17i+6rh1SF8jRSNOMBi5AWoQS3ARxfxZqOdMg==" saltValue="f0LFUJSEVK/gYkZlv4TR2A==" spinCount="100000" sheet="1" objects="1" scenarios="1" selectLockedCells="1" selectUnlockedCells="1"/>
  <protectedRanges>
    <protectedRange sqref="H90:H91" name="Range1_1"/>
    <protectedRange sqref="H93:H98" name="Range1_2"/>
  </protectedRanges>
  <mergeCells count="8">
    <mergeCell ref="B105:B106"/>
    <mergeCell ref="B66:B76"/>
    <mergeCell ref="H90:L90"/>
    <mergeCell ref="H93:L93"/>
    <mergeCell ref="B46:B56"/>
    <mergeCell ref="B57:B65"/>
    <mergeCell ref="B81:B87"/>
    <mergeCell ref="B88:B103"/>
  </mergeCells>
  <conditionalFormatting sqref="C13 E46:E104">
    <cfRule type="cellIs" dxfId="3" priority="1" operator="equal">
      <formula>"FALSE"</formula>
    </cfRule>
    <cfRule type="cellIs" dxfId="2" priority="2" operator="equal">
      <formula>"TRUE"</formula>
    </cfRule>
  </conditionalFormatting>
  <conditionalFormatting sqref="C26">
    <cfRule type="cellIs" dxfId="1" priority="3" operator="equal">
      <formula>"FALSE"</formula>
    </cfRule>
    <cfRule type="cellIs" dxfId="0" priority="4" operator="equal">
      <formula>"TRUE"</formula>
    </cfRule>
  </conditionalFormatting>
  <dataValidations disablePrompts="1" count="2">
    <dataValidation type="custom" allowBlank="1" showErrorMessage="1" sqref="D2" xr:uid="{412353CC-52EB-4562-BCBE-D2B0AA9346A1}">
      <formula1>C13=TRUE</formula1>
    </dataValidation>
    <dataValidation type="list" allowBlank="1" showInputMessage="1" showErrorMessage="1" prompt="Selecione o tipo de solicitação desejado" sqref="H90:H91 H93:H98" xr:uid="{7AFFAA01-F29C-48DC-80A4-D568E59707AF}">
      <formula1>"1- Instalar Disjuntor (Ind.&gt;75kW ou Geral), 2- Alterar Disjuntor (Ind.&gt;75+kW ou Geral), 3- Não Alterar o Disjuntor Geral"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7A8-78F3-439A-98A8-D40EDE9DF846}">
  <sheetPr codeName="Planilha13" filterMode="1"/>
  <dimension ref="A1:F3923"/>
  <sheetViews>
    <sheetView topLeftCell="A161" workbookViewId="0">
      <selection activeCell="K380" sqref="K380"/>
    </sheetView>
  </sheetViews>
  <sheetFormatPr defaultRowHeight="15"/>
  <cols>
    <col min="1" max="1" width="15.85546875" customWidth="1"/>
    <col min="2" max="2" width="15.28515625" hidden="1" customWidth="1"/>
    <col min="3" max="3" width="9.140625" hidden="1" customWidth="1"/>
    <col min="4" max="4" width="41.28515625" hidden="1" customWidth="1"/>
    <col min="5" max="5" width="75.42578125" customWidth="1"/>
    <col min="6" max="6" width="26.42578125" customWidth="1"/>
  </cols>
  <sheetData>
    <row r="1" spans="1:6">
      <c r="E1" t="s">
        <v>2313</v>
      </c>
      <c r="F1" t="s">
        <v>2315</v>
      </c>
    </row>
    <row r="2" spans="1:6">
      <c r="E2">
        <v>51</v>
      </c>
      <c r="F2">
        <f>VLOOKUP(E2,CLASSE_RURAL!E2:F52,2,0)</f>
        <v>9001</v>
      </c>
    </row>
    <row r="5" spans="1:6">
      <c r="A5" t="s">
        <v>893</v>
      </c>
      <c r="B5" t="s">
        <v>963</v>
      </c>
      <c r="C5" t="s">
        <v>964</v>
      </c>
      <c r="D5" t="s">
        <v>894</v>
      </c>
      <c r="E5" t="s">
        <v>965</v>
      </c>
    </row>
    <row r="6" spans="1:6" hidden="1"/>
    <row r="7" spans="1:6" hidden="1">
      <c r="A7">
        <v>1001</v>
      </c>
      <c r="B7" t="s">
        <v>966</v>
      </c>
      <c r="D7" t="s">
        <v>967</v>
      </c>
      <c r="E7" t="str">
        <f>CONCATENATE(B7,"-",D7)</f>
        <v>X001-Residência</v>
      </c>
    </row>
    <row r="8" spans="1:6" hidden="1">
      <c r="A8">
        <v>1002</v>
      </c>
      <c r="B8" t="s">
        <v>966</v>
      </c>
      <c r="D8" t="s">
        <v>967</v>
      </c>
      <c r="E8" t="str">
        <f t="shared" ref="E8:E71" si="0">CONCATENATE(B8,"-",D8)</f>
        <v>X001-Residência</v>
      </c>
    </row>
    <row r="9" spans="1:6" hidden="1">
      <c r="A9">
        <v>1003</v>
      </c>
      <c r="B9" t="s">
        <v>966</v>
      </c>
      <c r="D9" t="s">
        <v>967</v>
      </c>
      <c r="E9" t="str">
        <f t="shared" si="0"/>
        <v>X001-Residência</v>
      </c>
    </row>
    <row r="10" spans="1:6" hidden="1">
      <c r="A10">
        <v>1004</v>
      </c>
      <c r="B10" t="s">
        <v>966</v>
      </c>
      <c r="D10" t="s">
        <v>967</v>
      </c>
      <c r="E10" t="str">
        <f t="shared" si="0"/>
        <v>X001-Residência</v>
      </c>
    </row>
    <row r="11" spans="1:6" hidden="1">
      <c r="A11">
        <v>1005</v>
      </c>
      <c r="B11" t="s">
        <v>966</v>
      </c>
      <c r="D11" t="s">
        <v>967</v>
      </c>
      <c r="E11" t="str">
        <f t="shared" si="0"/>
        <v>X001-Residência</v>
      </c>
    </row>
    <row r="12" spans="1:6" hidden="1">
      <c r="A12">
        <v>1050</v>
      </c>
      <c r="B12" t="s">
        <v>966</v>
      </c>
      <c r="D12" t="s">
        <v>967</v>
      </c>
      <c r="E12" t="str">
        <f t="shared" si="0"/>
        <v>X001-Residência</v>
      </c>
    </row>
    <row r="13" spans="1:6" hidden="1">
      <c r="A13">
        <v>1052</v>
      </c>
      <c r="B13" t="s">
        <v>966</v>
      </c>
      <c r="D13" t="s">
        <v>967</v>
      </c>
      <c r="E13" t="str">
        <f t="shared" si="0"/>
        <v>X001-Residência</v>
      </c>
    </row>
    <row r="14" spans="1:6" hidden="1">
      <c r="A14">
        <v>1053</v>
      </c>
      <c r="B14" t="s">
        <v>966</v>
      </c>
      <c r="D14" t="s">
        <v>967</v>
      </c>
      <c r="E14" t="str">
        <f t="shared" si="0"/>
        <v>X001-Residência</v>
      </c>
    </row>
    <row r="15" spans="1:6" hidden="1">
      <c r="A15">
        <v>1054</v>
      </c>
      <c r="B15" t="s">
        <v>966</v>
      </c>
      <c r="D15" t="s">
        <v>967</v>
      </c>
      <c r="E15" t="str">
        <f t="shared" si="0"/>
        <v>X001-Residência</v>
      </c>
    </row>
    <row r="16" spans="1:6" hidden="1">
      <c r="A16">
        <v>1055</v>
      </c>
      <c r="B16" t="s">
        <v>966</v>
      </c>
      <c r="D16" t="s">
        <v>967</v>
      </c>
      <c r="E16" t="str">
        <f t="shared" si="0"/>
        <v>X001-Residência</v>
      </c>
    </row>
    <row r="17" spans="1:5" hidden="1">
      <c r="A17">
        <v>1061</v>
      </c>
      <c r="B17" t="s">
        <v>966</v>
      </c>
      <c r="D17" t="s">
        <v>967</v>
      </c>
      <c r="E17" t="str">
        <f t="shared" si="0"/>
        <v>X001-Residência</v>
      </c>
    </row>
    <row r="18" spans="1:5" hidden="1">
      <c r="A18">
        <v>1062</v>
      </c>
      <c r="B18" t="s">
        <v>966</v>
      </c>
      <c r="D18" t="s">
        <v>967</v>
      </c>
      <c r="E18" t="str">
        <f t="shared" si="0"/>
        <v>X001-Residência</v>
      </c>
    </row>
    <row r="19" spans="1:5" hidden="1">
      <c r="A19">
        <v>1063</v>
      </c>
      <c r="B19" t="s">
        <v>966</v>
      </c>
      <c r="D19" t="s">
        <v>967</v>
      </c>
      <c r="E19" t="str">
        <f t="shared" si="0"/>
        <v>X001-Residência</v>
      </c>
    </row>
    <row r="20" spans="1:5" hidden="1">
      <c r="A20">
        <v>1064</v>
      </c>
      <c r="B20" t="s">
        <v>966</v>
      </c>
      <c r="D20" t="s">
        <v>967</v>
      </c>
      <c r="E20" t="str">
        <f t="shared" si="0"/>
        <v>X001-Residência</v>
      </c>
    </row>
    <row r="21" spans="1:5" hidden="1">
      <c r="A21">
        <v>1065</v>
      </c>
      <c r="B21" t="s">
        <v>966</v>
      </c>
      <c r="D21" t="s">
        <v>967</v>
      </c>
      <c r="E21" t="str">
        <f t="shared" si="0"/>
        <v>X001-Residência</v>
      </c>
    </row>
    <row r="22" spans="1:5">
      <c r="A22">
        <v>2001</v>
      </c>
      <c r="B22">
        <v>500301</v>
      </c>
      <c r="D22" t="s">
        <v>968</v>
      </c>
      <c r="E22" t="str">
        <f t="shared" si="0"/>
        <v>500301-Extração de carvão mineral</v>
      </c>
    </row>
    <row r="23" spans="1:5">
      <c r="A23">
        <v>2001</v>
      </c>
      <c r="B23">
        <v>500302</v>
      </c>
      <c r="D23" t="s">
        <v>969</v>
      </c>
      <c r="E23" t="str">
        <f t="shared" si="0"/>
        <v>500302-Beneficiamento de carvão mineral</v>
      </c>
    </row>
    <row r="24" spans="1:5">
      <c r="A24">
        <v>2001</v>
      </c>
      <c r="B24">
        <v>600001</v>
      </c>
      <c r="D24" t="s">
        <v>970</v>
      </c>
      <c r="E24" t="str">
        <f t="shared" si="0"/>
        <v>600001-Extração de petróleo e gás natural</v>
      </c>
    </row>
    <row r="25" spans="1:5">
      <c r="A25">
        <v>2001</v>
      </c>
      <c r="B25">
        <v>600002</v>
      </c>
      <c r="D25" t="s">
        <v>971</v>
      </c>
      <c r="E25" t="str">
        <f t="shared" si="0"/>
        <v>600002-Extração e beneficiamento de xisto</v>
      </c>
    </row>
    <row r="26" spans="1:5">
      <c r="A26">
        <v>2001</v>
      </c>
      <c r="B26">
        <v>600003</v>
      </c>
      <c r="D26" t="s">
        <v>972</v>
      </c>
      <c r="E26" t="str">
        <f t="shared" si="0"/>
        <v>600003-Extração e beneficiamento de areias betuminosas</v>
      </c>
    </row>
    <row r="27" spans="1:5">
      <c r="A27">
        <v>2001</v>
      </c>
      <c r="B27">
        <v>710301</v>
      </c>
      <c r="D27" t="s">
        <v>973</v>
      </c>
      <c r="E27" t="str">
        <f t="shared" si="0"/>
        <v>710301-Extração de minério de ferro</v>
      </c>
    </row>
    <row r="28" spans="1:5">
      <c r="A28">
        <v>2001</v>
      </c>
      <c r="B28">
        <v>710302</v>
      </c>
      <c r="D28" t="s">
        <v>974</v>
      </c>
      <c r="E28" t="str">
        <f t="shared" si="0"/>
        <v>710302-Pelotização, sinterização e outros beneficiamentos de minério de ferro</v>
      </c>
    </row>
    <row r="29" spans="1:5">
      <c r="A29">
        <v>2001</v>
      </c>
      <c r="B29">
        <v>721901</v>
      </c>
      <c r="D29" t="s">
        <v>975</v>
      </c>
      <c r="E29" t="str">
        <f t="shared" si="0"/>
        <v>721901-Extração de minério de alumínio</v>
      </c>
    </row>
    <row r="30" spans="1:5">
      <c r="A30">
        <v>2001</v>
      </c>
      <c r="B30">
        <v>721902</v>
      </c>
      <c r="D30" t="s">
        <v>976</v>
      </c>
      <c r="E30" t="str">
        <f t="shared" si="0"/>
        <v>721902-Beneficiamento de minério de alumínio</v>
      </c>
    </row>
    <row r="31" spans="1:5">
      <c r="A31">
        <v>2001</v>
      </c>
      <c r="B31">
        <v>722701</v>
      </c>
      <c r="D31" t="s">
        <v>977</v>
      </c>
      <c r="E31" t="str">
        <f t="shared" si="0"/>
        <v>722701-Extração de minério de estanho</v>
      </c>
    </row>
    <row r="32" spans="1:5">
      <c r="A32">
        <v>2001</v>
      </c>
      <c r="B32">
        <v>722702</v>
      </c>
      <c r="D32" t="s">
        <v>978</v>
      </c>
      <c r="E32" t="str">
        <f t="shared" si="0"/>
        <v>722702-Beneficiamento de minério de estanho</v>
      </c>
    </row>
    <row r="33" spans="1:5">
      <c r="A33">
        <v>2001</v>
      </c>
      <c r="B33">
        <v>723501</v>
      </c>
      <c r="D33" t="s">
        <v>979</v>
      </c>
      <c r="E33" t="str">
        <f t="shared" si="0"/>
        <v>723501-Extração de minério de manganês</v>
      </c>
    </row>
    <row r="34" spans="1:5">
      <c r="A34">
        <v>2001</v>
      </c>
      <c r="B34">
        <v>723502</v>
      </c>
      <c r="D34" t="s">
        <v>980</v>
      </c>
      <c r="E34" t="str">
        <f t="shared" si="0"/>
        <v>723502-Beneficiamento de minério de manganês</v>
      </c>
    </row>
    <row r="35" spans="1:5">
      <c r="A35">
        <v>2001</v>
      </c>
      <c r="B35">
        <v>724301</v>
      </c>
      <c r="D35" t="s">
        <v>981</v>
      </c>
      <c r="E35" t="str">
        <f t="shared" si="0"/>
        <v>724301-Extração de minério de metais preciosos</v>
      </c>
    </row>
    <row r="36" spans="1:5">
      <c r="A36">
        <v>2001</v>
      </c>
      <c r="B36">
        <v>724302</v>
      </c>
      <c r="D36" t="s">
        <v>982</v>
      </c>
      <c r="E36" t="str">
        <f t="shared" si="0"/>
        <v>724302-Beneficiamento de minério de metais preciosos</v>
      </c>
    </row>
    <row r="37" spans="1:5">
      <c r="A37">
        <v>2001</v>
      </c>
      <c r="B37">
        <v>725100</v>
      </c>
      <c r="D37" t="s">
        <v>983</v>
      </c>
      <c r="E37" t="str">
        <f t="shared" si="0"/>
        <v>725100-Extração de minerais radioativos</v>
      </c>
    </row>
    <row r="38" spans="1:5">
      <c r="A38">
        <v>2001</v>
      </c>
      <c r="B38">
        <v>729401</v>
      </c>
      <c r="D38" t="s">
        <v>984</v>
      </c>
      <c r="E38" t="str">
        <f t="shared" si="0"/>
        <v>729401-Extração de minérios de nióbio e titânio</v>
      </c>
    </row>
    <row r="39" spans="1:5">
      <c r="A39">
        <v>2001</v>
      </c>
      <c r="B39">
        <v>729402</v>
      </c>
      <c r="D39" t="s">
        <v>985</v>
      </c>
      <c r="E39" t="str">
        <f t="shared" si="0"/>
        <v>729402-Extração de minério de tungstênio</v>
      </c>
    </row>
    <row r="40" spans="1:5">
      <c r="A40">
        <v>2001</v>
      </c>
      <c r="B40">
        <v>729403</v>
      </c>
      <c r="D40" t="s">
        <v>986</v>
      </c>
      <c r="E40" t="str">
        <f t="shared" si="0"/>
        <v>729403-Extração de minério de níquel</v>
      </c>
    </row>
    <row r="41" spans="1:5">
      <c r="A41">
        <v>2001</v>
      </c>
      <c r="B41">
        <v>729404</v>
      </c>
      <c r="D41" t="s">
        <v>987</v>
      </c>
      <c r="E41" t="str">
        <f t="shared" si="0"/>
        <v>729404-Extração de minérios de cobre, chumbo, zinco e outros minerais metálicos não-ferrosos</v>
      </c>
    </row>
    <row r="42" spans="1:5">
      <c r="A42">
        <v>2001</v>
      </c>
      <c r="B42">
        <v>729405</v>
      </c>
      <c r="D42" t="s">
        <v>988</v>
      </c>
      <c r="E42" t="str">
        <f t="shared" si="0"/>
        <v>729405-Beneficiamento de minérios de cobre, chumbo, zinco e outros minerais metálicos não-ferrosos</v>
      </c>
    </row>
    <row r="43" spans="1:5">
      <c r="A43">
        <v>2001</v>
      </c>
      <c r="B43">
        <v>810001</v>
      </c>
      <c r="D43" t="s">
        <v>989</v>
      </c>
      <c r="E43" t="str">
        <f t="shared" si="0"/>
        <v>810001-Extração de ardósia e beneficiamento associado</v>
      </c>
    </row>
    <row r="44" spans="1:5">
      <c r="A44">
        <v>2001</v>
      </c>
      <c r="B44">
        <v>810002</v>
      </c>
      <c r="D44" t="s">
        <v>990</v>
      </c>
      <c r="E44" t="str">
        <f t="shared" si="0"/>
        <v>810002-Extração de granito e beneficiamento associado</v>
      </c>
    </row>
    <row r="45" spans="1:5">
      <c r="A45">
        <v>2001</v>
      </c>
      <c r="B45">
        <v>810003</v>
      </c>
      <c r="D45" t="s">
        <v>991</v>
      </c>
      <c r="E45" t="str">
        <f t="shared" si="0"/>
        <v>810003-Extração de mármore e beneficiamento associado</v>
      </c>
    </row>
    <row r="46" spans="1:5">
      <c r="A46">
        <v>2001</v>
      </c>
      <c r="B46">
        <v>810004</v>
      </c>
      <c r="D46" t="s">
        <v>992</v>
      </c>
      <c r="E46" t="str">
        <f t="shared" si="0"/>
        <v>810004-Extração de calcário e dolomita e beneficiamento associado</v>
      </c>
    </row>
    <row r="47" spans="1:5">
      <c r="A47">
        <v>2001</v>
      </c>
      <c r="B47">
        <v>810005</v>
      </c>
      <c r="D47" t="s">
        <v>993</v>
      </c>
      <c r="E47" t="str">
        <f t="shared" si="0"/>
        <v>810005-Extração de gesso e caulim</v>
      </c>
    </row>
    <row r="48" spans="1:5">
      <c r="A48">
        <v>2001</v>
      </c>
      <c r="B48">
        <v>810006</v>
      </c>
      <c r="D48" t="s">
        <v>994</v>
      </c>
      <c r="E48" t="str">
        <f t="shared" si="0"/>
        <v>810006-Extração de areia, cascalho ou pedregulho e beneficiamento associado</v>
      </c>
    </row>
    <row r="49" spans="1:5">
      <c r="A49">
        <v>2001</v>
      </c>
      <c r="B49">
        <v>810007</v>
      </c>
      <c r="D49" t="s">
        <v>995</v>
      </c>
      <c r="E49" t="str">
        <f t="shared" si="0"/>
        <v>810007-Extração de argila e beneficiamento associado</v>
      </c>
    </row>
    <row r="50" spans="1:5">
      <c r="A50">
        <v>2001</v>
      </c>
      <c r="B50">
        <v>810008</v>
      </c>
      <c r="D50" t="s">
        <v>996</v>
      </c>
      <c r="E50" t="str">
        <f t="shared" si="0"/>
        <v>810008-Extração de saibro e beneficiamento associado</v>
      </c>
    </row>
    <row r="51" spans="1:5">
      <c r="A51">
        <v>2001</v>
      </c>
      <c r="B51">
        <v>810009</v>
      </c>
      <c r="D51" t="s">
        <v>997</v>
      </c>
      <c r="E51" t="str">
        <f t="shared" si="0"/>
        <v>810009-Extração de basalto e beneficiamento associado</v>
      </c>
    </row>
    <row r="52" spans="1:5">
      <c r="A52">
        <v>2001</v>
      </c>
      <c r="B52">
        <v>810010</v>
      </c>
      <c r="D52" t="s">
        <v>998</v>
      </c>
      <c r="E52" t="str">
        <f t="shared" si="0"/>
        <v>810010-Beneficiamento de gesso e caulim associado à extração</v>
      </c>
    </row>
    <row r="53" spans="1:5">
      <c r="A53">
        <v>2001</v>
      </c>
      <c r="B53">
        <v>810099</v>
      </c>
      <c r="D53" t="s">
        <v>999</v>
      </c>
      <c r="E53" t="str">
        <f t="shared" si="0"/>
        <v>810099-Extração e britamento de pedras e outros materiais para construção e beneficiamento associado</v>
      </c>
    </row>
    <row r="54" spans="1:5">
      <c r="A54">
        <v>2001</v>
      </c>
      <c r="B54">
        <v>891600</v>
      </c>
      <c r="D54" t="s">
        <v>1000</v>
      </c>
      <c r="E54" t="str">
        <f t="shared" si="0"/>
        <v>891600-Extração de minerais para fabricação de adubos, fertilizantes e outros produtos químicos</v>
      </c>
    </row>
    <row r="55" spans="1:5">
      <c r="A55">
        <v>2001</v>
      </c>
      <c r="B55">
        <v>892401</v>
      </c>
      <c r="D55" t="s">
        <v>1001</v>
      </c>
      <c r="E55" t="str">
        <f t="shared" si="0"/>
        <v>892401-Extração de sal marinho</v>
      </c>
    </row>
    <row r="56" spans="1:5">
      <c r="A56">
        <v>2001</v>
      </c>
      <c r="B56">
        <v>892402</v>
      </c>
      <c r="D56" t="s">
        <v>1002</v>
      </c>
      <c r="E56" t="str">
        <f t="shared" si="0"/>
        <v>892402-Extração de sal-gema</v>
      </c>
    </row>
    <row r="57" spans="1:5">
      <c r="A57">
        <v>2001</v>
      </c>
      <c r="B57">
        <v>892403</v>
      </c>
      <c r="D57" t="s">
        <v>1003</v>
      </c>
      <c r="E57" t="str">
        <f t="shared" si="0"/>
        <v>892403-Refino e outros tratamentos do sal</v>
      </c>
    </row>
    <row r="58" spans="1:5">
      <c r="A58">
        <v>2001</v>
      </c>
      <c r="B58">
        <v>893200</v>
      </c>
      <c r="D58" t="s">
        <v>1004</v>
      </c>
      <c r="E58" t="str">
        <f t="shared" si="0"/>
        <v>893200-Extração de gemas (pedras preciosas e semipreciosas)</v>
      </c>
    </row>
    <row r="59" spans="1:5">
      <c r="A59">
        <v>2001</v>
      </c>
      <c r="B59">
        <v>899101</v>
      </c>
      <c r="D59" t="s">
        <v>1005</v>
      </c>
      <c r="E59" t="str">
        <f t="shared" si="0"/>
        <v>899101-Extração de grafita</v>
      </c>
    </row>
    <row r="60" spans="1:5">
      <c r="A60">
        <v>2001</v>
      </c>
      <c r="B60">
        <v>899102</v>
      </c>
      <c r="D60" t="s">
        <v>1006</v>
      </c>
      <c r="E60" t="str">
        <f t="shared" si="0"/>
        <v>899102-Extração de quartzo</v>
      </c>
    </row>
    <row r="61" spans="1:5">
      <c r="A61">
        <v>2001</v>
      </c>
      <c r="B61">
        <v>899103</v>
      </c>
      <c r="D61" t="s">
        <v>1007</v>
      </c>
      <c r="E61" t="str">
        <f t="shared" si="0"/>
        <v>899103-Extração de amianto</v>
      </c>
    </row>
    <row r="62" spans="1:5">
      <c r="A62">
        <v>2001</v>
      </c>
      <c r="B62">
        <v>899199</v>
      </c>
      <c r="D62" t="s">
        <v>1008</v>
      </c>
      <c r="E62" t="str">
        <f t="shared" si="0"/>
        <v>899199-Extração de outros minerais não-metálicos não especificados</v>
      </c>
    </row>
    <row r="63" spans="1:5">
      <c r="A63">
        <v>2001</v>
      </c>
      <c r="B63">
        <v>910600</v>
      </c>
      <c r="D63" t="s">
        <v>1009</v>
      </c>
      <c r="E63" t="str">
        <f t="shared" si="0"/>
        <v>910600-Atividades de apoio à extração de petróleo e gás natural</v>
      </c>
    </row>
    <row r="64" spans="1:5">
      <c r="A64">
        <v>2001</v>
      </c>
      <c r="B64">
        <v>990401</v>
      </c>
      <c r="D64" t="s">
        <v>1010</v>
      </c>
      <c r="E64" t="str">
        <f t="shared" si="0"/>
        <v>990401-Atividades de apoio à extração de minério de ferro</v>
      </c>
    </row>
    <row r="65" spans="1:5">
      <c r="A65">
        <v>2001</v>
      </c>
      <c r="B65">
        <v>990402</v>
      </c>
      <c r="D65" t="s">
        <v>1011</v>
      </c>
      <c r="E65" t="str">
        <f t="shared" si="0"/>
        <v>990402-Atividades de apoio à extração de minerais metálicos não-ferrosos</v>
      </c>
    </row>
    <row r="66" spans="1:5">
      <c r="A66">
        <v>2001</v>
      </c>
      <c r="B66">
        <v>990403</v>
      </c>
      <c r="D66" t="s">
        <v>1012</v>
      </c>
      <c r="E66" t="str">
        <f t="shared" si="0"/>
        <v>990403-Atividades de apoio à extração de minerais não-metálicos</v>
      </c>
    </row>
    <row r="67" spans="1:5">
      <c r="A67">
        <v>2001</v>
      </c>
      <c r="B67">
        <v>1011201</v>
      </c>
      <c r="D67" t="s">
        <v>1013</v>
      </c>
      <c r="E67" t="str">
        <f t="shared" si="0"/>
        <v>1011201-Frigorífico - abate de bovinos</v>
      </c>
    </row>
    <row r="68" spans="1:5">
      <c r="A68">
        <v>2001</v>
      </c>
      <c r="B68">
        <v>1011202</v>
      </c>
      <c r="D68" t="s">
        <v>1014</v>
      </c>
      <c r="E68" t="str">
        <f t="shared" si="0"/>
        <v>1011202-Frigorífico - abate de eqüinos</v>
      </c>
    </row>
    <row r="69" spans="1:5">
      <c r="A69">
        <v>2001</v>
      </c>
      <c r="B69">
        <v>1011203</v>
      </c>
      <c r="D69" t="s">
        <v>1015</v>
      </c>
      <c r="E69" t="str">
        <f t="shared" si="0"/>
        <v>1011203-Frigorífico - abate de ovinos e caprinos</v>
      </c>
    </row>
    <row r="70" spans="1:5">
      <c r="A70">
        <v>2001</v>
      </c>
      <c r="B70">
        <v>1011204</v>
      </c>
      <c r="D70" t="s">
        <v>1016</v>
      </c>
      <c r="E70" t="str">
        <f t="shared" si="0"/>
        <v>1011204-Frigorífico - abate de bufalinos</v>
      </c>
    </row>
    <row r="71" spans="1:5">
      <c r="A71">
        <v>2001</v>
      </c>
      <c r="B71">
        <v>1011205</v>
      </c>
      <c r="D71" t="s">
        <v>1017</v>
      </c>
      <c r="E71" t="str">
        <f t="shared" si="0"/>
        <v>1011205-Matadouro - abate de reses sob contrato, exceto abate de suínos</v>
      </c>
    </row>
    <row r="72" spans="1:5">
      <c r="A72">
        <v>2001</v>
      </c>
      <c r="B72">
        <v>1012101</v>
      </c>
      <c r="D72" t="s">
        <v>1018</v>
      </c>
      <c r="E72" t="str">
        <f t="shared" ref="E72:E135" si="1">CONCATENATE(B72,"-",D72)</f>
        <v>1012101-Abate de aves</v>
      </c>
    </row>
    <row r="73" spans="1:5">
      <c r="A73">
        <v>2001</v>
      </c>
      <c r="B73">
        <v>1012102</v>
      </c>
      <c r="D73" t="s">
        <v>1019</v>
      </c>
      <c r="E73" t="str">
        <f t="shared" si="1"/>
        <v>1012102-Abate de pequenos animais</v>
      </c>
    </row>
    <row r="74" spans="1:5">
      <c r="A74">
        <v>2001</v>
      </c>
      <c r="B74">
        <v>1012103</v>
      </c>
      <c r="D74" t="s">
        <v>1020</v>
      </c>
      <c r="E74" t="str">
        <f t="shared" si="1"/>
        <v>1012103-Frigorífico - abate de suínos</v>
      </c>
    </row>
    <row r="75" spans="1:5">
      <c r="A75">
        <v>2001</v>
      </c>
      <c r="B75">
        <v>1012104</v>
      </c>
      <c r="D75" t="s">
        <v>1021</v>
      </c>
      <c r="E75" t="str">
        <f t="shared" si="1"/>
        <v>1012104-Matadouro - abate de suínos sob contrato</v>
      </c>
    </row>
    <row r="76" spans="1:5">
      <c r="A76">
        <v>2001</v>
      </c>
      <c r="B76">
        <v>1013901</v>
      </c>
      <c r="D76" t="s">
        <v>1022</v>
      </c>
      <c r="E76" t="str">
        <f t="shared" si="1"/>
        <v>1013901-Fabricação de produtos de carne</v>
      </c>
    </row>
    <row r="77" spans="1:5">
      <c r="A77">
        <v>2001</v>
      </c>
      <c r="B77">
        <v>1013902</v>
      </c>
      <c r="D77" t="s">
        <v>1023</v>
      </c>
      <c r="E77" t="str">
        <f t="shared" si="1"/>
        <v>1013902-Preparação de subprodutos do abate</v>
      </c>
    </row>
    <row r="78" spans="1:5">
      <c r="A78">
        <v>2001</v>
      </c>
      <c r="B78">
        <v>1020101</v>
      </c>
      <c r="D78" t="s">
        <v>1024</v>
      </c>
      <c r="E78" t="str">
        <f t="shared" si="1"/>
        <v>1020101-Preservação de peixes, crustáceos e moluscos</v>
      </c>
    </row>
    <row r="79" spans="1:5">
      <c r="A79">
        <v>2001</v>
      </c>
      <c r="B79">
        <v>1020102</v>
      </c>
      <c r="D79" t="s">
        <v>1025</v>
      </c>
      <c r="E79" t="str">
        <f t="shared" si="1"/>
        <v>1020102-Fabricação de conservas de peixes, crustáceos e moluscos</v>
      </c>
    </row>
    <row r="80" spans="1:5">
      <c r="A80">
        <v>2001</v>
      </c>
      <c r="B80">
        <v>1031700</v>
      </c>
      <c r="D80" t="s">
        <v>1026</v>
      </c>
      <c r="E80" t="str">
        <f t="shared" si="1"/>
        <v>1031700-Fabricação de conservas de frutas</v>
      </c>
    </row>
    <row r="81" spans="1:5">
      <c r="A81">
        <v>2001</v>
      </c>
      <c r="B81">
        <v>1032501</v>
      </c>
      <c r="D81" t="s">
        <v>1027</v>
      </c>
      <c r="E81" t="str">
        <f t="shared" si="1"/>
        <v>1032501-Fabricação de conservas de palmito</v>
      </c>
    </row>
    <row r="82" spans="1:5">
      <c r="A82">
        <v>2001</v>
      </c>
      <c r="B82">
        <v>1032599</v>
      </c>
      <c r="D82" t="s">
        <v>1028</v>
      </c>
      <c r="E82" t="str">
        <f t="shared" si="1"/>
        <v>1032599-Fabricação de conservas de legumes e outros vegetais, exceto palmito</v>
      </c>
    </row>
    <row r="83" spans="1:5">
      <c r="A83">
        <v>2001</v>
      </c>
      <c r="B83">
        <v>1033301</v>
      </c>
      <c r="D83" t="s">
        <v>1029</v>
      </c>
      <c r="E83" t="str">
        <f t="shared" si="1"/>
        <v>1033301-Fabricação de sucos concentrados de frutas, hortaliças e legumes</v>
      </c>
    </row>
    <row r="84" spans="1:5">
      <c r="A84">
        <v>2001</v>
      </c>
      <c r="B84">
        <v>1033302</v>
      </c>
      <c r="D84" t="s">
        <v>1030</v>
      </c>
      <c r="E84" t="str">
        <f t="shared" si="1"/>
        <v>1033302-Fabricação de sucos de frutas, hortaliças e legumes, exceto concentrados</v>
      </c>
    </row>
    <row r="85" spans="1:5">
      <c r="A85">
        <v>2001</v>
      </c>
      <c r="B85">
        <v>1041400</v>
      </c>
      <c r="D85" t="s">
        <v>1031</v>
      </c>
      <c r="E85" t="str">
        <f t="shared" si="1"/>
        <v>1041400-Fabricação de óleos vegetais em bruto, exceto óleo de milho</v>
      </c>
    </row>
    <row r="86" spans="1:5">
      <c r="A86">
        <v>2001</v>
      </c>
      <c r="B86">
        <v>1042200</v>
      </c>
      <c r="D86" t="s">
        <v>1032</v>
      </c>
      <c r="E86" t="str">
        <f t="shared" si="1"/>
        <v>1042200-Fabricação de óleos vegetais refinados, exceto óleo de milho</v>
      </c>
    </row>
    <row r="87" spans="1:5">
      <c r="A87">
        <v>2001</v>
      </c>
      <c r="B87">
        <v>1043100</v>
      </c>
      <c r="D87" t="s">
        <v>1033</v>
      </c>
      <c r="E87" t="str">
        <f t="shared" si="1"/>
        <v>1043100-Fabricação de margarina e outras gorduras vegetais e de óleos não-comestíveis de animais</v>
      </c>
    </row>
    <row r="88" spans="1:5">
      <c r="A88">
        <v>2001</v>
      </c>
      <c r="B88">
        <v>1051100</v>
      </c>
      <c r="D88" t="s">
        <v>1034</v>
      </c>
      <c r="E88" t="str">
        <f t="shared" si="1"/>
        <v>1051100-Preparação do leite</v>
      </c>
    </row>
    <row r="89" spans="1:5">
      <c r="A89">
        <v>2001</v>
      </c>
      <c r="B89">
        <v>1052000</v>
      </c>
      <c r="D89" t="s">
        <v>1035</v>
      </c>
      <c r="E89" t="str">
        <f t="shared" si="1"/>
        <v>1052000-Fabricação de laticínios</v>
      </c>
    </row>
    <row r="90" spans="1:5">
      <c r="A90">
        <v>2001</v>
      </c>
      <c r="B90">
        <v>1053800</v>
      </c>
      <c r="D90" t="s">
        <v>1036</v>
      </c>
      <c r="E90" t="str">
        <f t="shared" si="1"/>
        <v>1053800-Fabricação de sorvetes e outros gelados comestíveis</v>
      </c>
    </row>
    <row r="91" spans="1:5">
      <c r="A91">
        <v>2001</v>
      </c>
      <c r="B91">
        <v>1061901</v>
      </c>
      <c r="D91" t="s">
        <v>1037</v>
      </c>
      <c r="E91" t="str">
        <f t="shared" si="1"/>
        <v>1061901-Beneficiamento de arroz</v>
      </c>
    </row>
    <row r="92" spans="1:5">
      <c r="A92">
        <v>2001</v>
      </c>
      <c r="B92">
        <v>1061902</v>
      </c>
      <c r="D92" t="s">
        <v>1038</v>
      </c>
      <c r="E92" t="str">
        <f t="shared" si="1"/>
        <v>1061902-Fabricação de produtos do arroz</v>
      </c>
    </row>
    <row r="93" spans="1:5">
      <c r="A93">
        <v>2001</v>
      </c>
      <c r="B93">
        <v>1062700</v>
      </c>
      <c r="D93" t="s">
        <v>1039</v>
      </c>
      <c r="E93" t="str">
        <f t="shared" si="1"/>
        <v>1062700-Moagem de trigo e fabricação de derivados</v>
      </c>
    </row>
    <row r="94" spans="1:5">
      <c r="A94">
        <v>2001</v>
      </c>
      <c r="B94">
        <v>1063500</v>
      </c>
      <c r="D94" t="s">
        <v>1040</v>
      </c>
      <c r="E94" t="str">
        <f t="shared" si="1"/>
        <v>1063500-Fabricação de farinha de mandioca e derivados</v>
      </c>
    </row>
    <row r="95" spans="1:5">
      <c r="A95">
        <v>2001</v>
      </c>
      <c r="B95">
        <v>1064300</v>
      </c>
      <c r="D95" t="s">
        <v>1041</v>
      </c>
      <c r="E95" t="str">
        <f t="shared" si="1"/>
        <v>1064300-Fabricação de farinha de milho e derivados, exceto óleos de milho</v>
      </c>
    </row>
    <row r="96" spans="1:5">
      <c r="A96">
        <v>2001</v>
      </c>
      <c r="B96">
        <v>1065101</v>
      </c>
      <c r="D96" t="s">
        <v>1042</v>
      </c>
      <c r="E96" t="str">
        <f t="shared" si="1"/>
        <v>1065101-Fabricação de amidos e féculas de vegetais</v>
      </c>
    </row>
    <row r="97" spans="1:5">
      <c r="A97">
        <v>2001</v>
      </c>
      <c r="B97">
        <v>1065102</v>
      </c>
      <c r="D97" t="s">
        <v>1043</v>
      </c>
      <c r="E97" t="str">
        <f t="shared" si="1"/>
        <v>1065102-Fabricação de óleo de milho em bruto</v>
      </c>
    </row>
    <row r="98" spans="1:5">
      <c r="A98">
        <v>2001</v>
      </c>
      <c r="B98">
        <v>1065103</v>
      </c>
      <c r="D98" t="s">
        <v>1044</v>
      </c>
      <c r="E98" t="str">
        <f t="shared" si="1"/>
        <v>1065103-Fabricação de óleo de milho refinado</v>
      </c>
    </row>
    <row r="99" spans="1:5">
      <c r="A99">
        <v>2001</v>
      </c>
      <c r="B99">
        <v>1066000</v>
      </c>
      <c r="D99" t="s">
        <v>1045</v>
      </c>
      <c r="E99" t="str">
        <f t="shared" si="1"/>
        <v>1066000-Fabricação de alimentos para animais</v>
      </c>
    </row>
    <row r="100" spans="1:5">
      <c r="A100">
        <v>2001</v>
      </c>
      <c r="B100">
        <v>1069400</v>
      </c>
      <c r="D100" t="s">
        <v>1046</v>
      </c>
      <c r="E100" t="str">
        <f t="shared" si="1"/>
        <v>1069400-Moagem e fabricação de produtos de origem vegetal não especificados</v>
      </c>
    </row>
    <row r="101" spans="1:5">
      <c r="A101">
        <v>2001</v>
      </c>
      <c r="B101">
        <v>1071600</v>
      </c>
      <c r="D101" t="s">
        <v>1047</v>
      </c>
      <c r="E101" t="str">
        <f t="shared" si="1"/>
        <v>1071600-Fabricação de açúcar em bruto</v>
      </c>
    </row>
    <row r="102" spans="1:5">
      <c r="A102">
        <v>2001</v>
      </c>
      <c r="B102">
        <v>1072401</v>
      </c>
      <c r="D102" t="s">
        <v>1048</v>
      </c>
      <c r="E102" t="str">
        <f t="shared" si="1"/>
        <v>1072401-Fabricação de açúcar de cana refinado</v>
      </c>
    </row>
    <row r="103" spans="1:5">
      <c r="A103">
        <v>2001</v>
      </c>
      <c r="B103">
        <v>1072402</v>
      </c>
      <c r="D103" t="s">
        <v>1049</v>
      </c>
      <c r="E103" t="str">
        <f t="shared" si="1"/>
        <v>1072402-Fabricação de açúcar de cereais (dextrose) e de beterraba</v>
      </c>
    </row>
    <row r="104" spans="1:5">
      <c r="A104">
        <v>2001</v>
      </c>
      <c r="B104">
        <v>1081301</v>
      </c>
      <c r="D104" t="s">
        <v>1050</v>
      </c>
      <c r="E104" t="str">
        <f t="shared" si="1"/>
        <v>1081301-Beneficiamento de café</v>
      </c>
    </row>
    <row r="105" spans="1:5">
      <c r="A105">
        <v>2001</v>
      </c>
      <c r="B105">
        <v>1081302</v>
      </c>
      <c r="D105" t="s">
        <v>1051</v>
      </c>
      <c r="E105" t="str">
        <f t="shared" si="1"/>
        <v>1081302-Torrefação e moagem de café</v>
      </c>
    </row>
    <row r="106" spans="1:5">
      <c r="A106">
        <v>2001</v>
      </c>
      <c r="B106">
        <v>1082100</v>
      </c>
      <c r="D106" t="s">
        <v>1052</v>
      </c>
      <c r="E106" t="str">
        <f t="shared" si="1"/>
        <v>1082100-Fabricação de produtos à base de café</v>
      </c>
    </row>
    <row r="107" spans="1:5">
      <c r="A107">
        <v>2001</v>
      </c>
      <c r="B107">
        <v>1091101</v>
      </c>
      <c r="D107" t="s">
        <v>1053</v>
      </c>
      <c r="E107" t="str">
        <f t="shared" si="1"/>
        <v>1091101-Fabricação de produtos de panificação Industrial</v>
      </c>
    </row>
    <row r="108" spans="1:5">
      <c r="A108">
        <v>2001</v>
      </c>
      <c r="B108">
        <v>1091102</v>
      </c>
      <c r="D108" t="s">
        <v>1054</v>
      </c>
      <c r="E108" t="str">
        <f t="shared" si="1"/>
        <v>1091102-Fabricação de produtos de padaria e confeitaria com predominância de produção própria</v>
      </c>
    </row>
    <row r="109" spans="1:5">
      <c r="A109">
        <v>2001</v>
      </c>
      <c r="B109">
        <v>1092900</v>
      </c>
      <c r="D109" t="s">
        <v>1055</v>
      </c>
      <c r="E109" t="str">
        <f t="shared" si="1"/>
        <v>1092900-Fabricação de biscoitos e bolachas</v>
      </c>
    </row>
    <row r="110" spans="1:5">
      <c r="A110">
        <v>2001</v>
      </c>
      <c r="B110">
        <v>1093701</v>
      </c>
      <c r="D110" t="s">
        <v>1056</v>
      </c>
      <c r="E110" t="str">
        <f t="shared" si="1"/>
        <v>1093701-Fabricação de produtos derivados do cacau e de chocolates</v>
      </c>
    </row>
    <row r="111" spans="1:5">
      <c r="A111">
        <v>2001</v>
      </c>
      <c r="B111">
        <v>1093702</v>
      </c>
      <c r="D111" t="s">
        <v>1057</v>
      </c>
      <c r="E111" t="str">
        <f t="shared" si="1"/>
        <v>1093702-Fabricação de frutas cristalizadas, balas e semelhantes</v>
      </c>
    </row>
    <row r="112" spans="1:5">
      <c r="A112">
        <v>2001</v>
      </c>
      <c r="B112">
        <v>1094500</v>
      </c>
      <c r="D112" t="s">
        <v>1058</v>
      </c>
      <c r="E112" t="str">
        <f t="shared" si="1"/>
        <v>1094500-Fabricação de massas alimentícias</v>
      </c>
    </row>
    <row r="113" spans="1:5">
      <c r="A113">
        <v>2001</v>
      </c>
      <c r="B113">
        <v>1095300</v>
      </c>
      <c r="D113" t="s">
        <v>1059</v>
      </c>
      <c r="E113" t="str">
        <f t="shared" si="1"/>
        <v>1095300-Fabricação de especiarias, molhos, temperos e condimentos</v>
      </c>
    </row>
    <row r="114" spans="1:5">
      <c r="A114">
        <v>2001</v>
      </c>
      <c r="B114">
        <v>1096100</v>
      </c>
      <c r="D114" t="s">
        <v>1060</v>
      </c>
      <c r="E114" t="str">
        <f t="shared" si="1"/>
        <v>1096100-Fabricação de alimentos e pratos prontos</v>
      </c>
    </row>
    <row r="115" spans="1:5">
      <c r="A115">
        <v>2001</v>
      </c>
      <c r="B115">
        <v>1099601</v>
      </c>
      <c r="D115" t="s">
        <v>1061</v>
      </c>
      <c r="E115" t="str">
        <f t="shared" si="1"/>
        <v>1099601-Fabricação de vinagres</v>
      </c>
    </row>
    <row r="116" spans="1:5">
      <c r="A116">
        <v>2001</v>
      </c>
      <c r="B116">
        <v>1099602</v>
      </c>
      <c r="D116" t="s">
        <v>1062</v>
      </c>
      <c r="E116" t="str">
        <f t="shared" si="1"/>
        <v>1099602-Fabricação de pós alimentícios</v>
      </c>
    </row>
    <row r="117" spans="1:5">
      <c r="A117">
        <v>2001</v>
      </c>
      <c r="B117">
        <v>1099603</v>
      </c>
      <c r="D117" t="s">
        <v>1063</v>
      </c>
      <c r="E117" t="str">
        <f t="shared" si="1"/>
        <v>1099603-Fabricação de fermentos e leveduras</v>
      </c>
    </row>
    <row r="118" spans="1:5">
      <c r="A118">
        <v>2001</v>
      </c>
      <c r="B118">
        <v>1099604</v>
      </c>
      <c r="D118" t="s">
        <v>1064</v>
      </c>
      <c r="E118" t="str">
        <f t="shared" si="1"/>
        <v>1099604-Fabricação de gelo comum</v>
      </c>
    </row>
    <row r="119" spans="1:5">
      <c r="A119">
        <v>2001</v>
      </c>
      <c r="B119">
        <v>1099605</v>
      </c>
      <c r="D119" t="s">
        <v>1065</v>
      </c>
      <c r="E119" t="str">
        <f t="shared" si="1"/>
        <v>1099605-Fabricação de produtos para infusão (chá, mate, etc.)</v>
      </c>
    </row>
    <row r="120" spans="1:5">
      <c r="A120">
        <v>2001</v>
      </c>
      <c r="B120">
        <v>1099606</v>
      </c>
      <c r="D120" t="s">
        <v>1066</v>
      </c>
      <c r="E120" t="str">
        <f t="shared" si="1"/>
        <v>1099606-Fabricação de adoçantes naturais e artificiais</v>
      </c>
    </row>
    <row r="121" spans="1:5">
      <c r="A121">
        <v>2001</v>
      </c>
      <c r="B121">
        <v>1099607</v>
      </c>
      <c r="D121" t="s">
        <v>1067</v>
      </c>
      <c r="E121" t="str">
        <f t="shared" si="1"/>
        <v>1099607-Fabricação de alimentos dietéticos e complementos alimentares</v>
      </c>
    </row>
    <row r="122" spans="1:5">
      <c r="A122">
        <v>2001</v>
      </c>
      <c r="B122">
        <v>1099699</v>
      </c>
      <c r="D122" t="s">
        <v>1068</v>
      </c>
      <c r="E122" t="str">
        <f t="shared" si="1"/>
        <v>1099699-Fabricação de outros produtos alimentícios não especificados anteriormente</v>
      </c>
    </row>
    <row r="123" spans="1:5">
      <c r="A123">
        <v>2001</v>
      </c>
      <c r="B123">
        <v>1111901</v>
      </c>
      <c r="D123" t="s">
        <v>1069</v>
      </c>
      <c r="E123" t="str">
        <f t="shared" si="1"/>
        <v>1111901-Fabricação de aguardente de cana-de-açúcar</v>
      </c>
    </row>
    <row r="124" spans="1:5">
      <c r="A124">
        <v>2001</v>
      </c>
      <c r="B124">
        <v>1111902</v>
      </c>
      <c r="D124" t="s">
        <v>1070</v>
      </c>
      <c r="E124" t="str">
        <f t="shared" si="1"/>
        <v>1111902-Fabricação de outras aguardentes e bebidas destiladas</v>
      </c>
    </row>
    <row r="125" spans="1:5">
      <c r="A125">
        <v>2001</v>
      </c>
      <c r="B125">
        <v>1112700</v>
      </c>
      <c r="D125" t="s">
        <v>1071</v>
      </c>
      <c r="E125" t="str">
        <f t="shared" si="1"/>
        <v>1112700-Fabricação de vinho</v>
      </c>
    </row>
    <row r="126" spans="1:5">
      <c r="A126">
        <v>2001</v>
      </c>
      <c r="B126">
        <v>1113501</v>
      </c>
      <c r="D126" t="s">
        <v>1072</v>
      </c>
      <c r="E126" t="str">
        <f t="shared" si="1"/>
        <v>1113501-Fabricação de malte, inclusive malte uísque</v>
      </c>
    </row>
    <row r="127" spans="1:5">
      <c r="A127">
        <v>2001</v>
      </c>
      <c r="B127">
        <v>1113502</v>
      </c>
      <c r="D127" t="s">
        <v>1073</v>
      </c>
      <c r="E127" t="str">
        <f t="shared" si="1"/>
        <v>1113502-Fabricação de cervejas e chopes</v>
      </c>
    </row>
    <row r="128" spans="1:5">
      <c r="A128">
        <v>2001</v>
      </c>
      <c r="B128">
        <v>1121600</v>
      </c>
      <c r="D128" t="s">
        <v>1074</v>
      </c>
      <c r="E128" t="str">
        <f t="shared" si="1"/>
        <v>1121600-Fabricação de águas envasadas</v>
      </c>
    </row>
    <row r="129" spans="1:5">
      <c r="A129">
        <v>2001</v>
      </c>
      <c r="B129">
        <v>1122401</v>
      </c>
      <c r="D129" t="s">
        <v>1075</v>
      </c>
      <c r="E129" t="str">
        <f t="shared" si="1"/>
        <v>1122401-Fabricação de refrigerantes</v>
      </c>
    </row>
    <row r="130" spans="1:5">
      <c r="A130">
        <v>2001</v>
      </c>
      <c r="B130">
        <v>1122402</v>
      </c>
      <c r="D130" t="s">
        <v>1076</v>
      </c>
      <c r="E130" t="str">
        <f t="shared" si="1"/>
        <v>1122402-Fabricação de chá mate e outros chás prontos para consumo</v>
      </c>
    </row>
    <row r="131" spans="1:5">
      <c r="A131">
        <v>2001</v>
      </c>
      <c r="B131">
        <v>1122403</v>
      </c>
      <c r="D131" t="s">
        <v>1077</v>
      </c>
      <c r="E131" t="str">
        <f t="shared" si="1"/>
        <v>1122403-Fabricação de refrescos, xaropes e pós para refrescos, exceto refrescos de frutas</v>
      </c>
    </row>
    <row r="132" spans="1:5">
      <c r="A132">
        <v>2001</v>
      </c>
      <c r="B132">
        <v>1122404</v>
      </c>
      <c r="D132" t="s">
        <v>1078</v>
      </c>
      <c r="E132" t="str">
        <f t="shared" si="1"/>
        <v>1122404-Fabricação de bebidas isotônicas</v>
      </c>
    </row>
    <row r="133" spans="1:5">
      <c r="A133">
        <v>2001</v>
      </c>
      <c r="B133">
        <v>1122499</v>
      </c>
      <c r="D133" t="s">
        <v>1079</v>
      </c>
      <c r="E133" t="str">
        <f t="shared" si="1"/>
        <v>1122499-Fabricação de outras bebidas não-alcoólicas não especificadas</v>
      </c>
    </row>
    <row r="134" spans="1:5">
      <c r="A134">
        <v>2001</v>
      </c>
      <c r="B134">
        <v>1210700</v>
      </c>
      <c r="D134" t="s">
        <v>1080</v>
      </c>
      <c r="E134" t="str">
        <f t="shared" si="1"/>
        <v>1210700-Processamento industrial do fumo</v>
      </c>
    </row>
    <row r="135" spans="1:5">
      <c r="A135">
        <v>2001</v>
      </c>
      <c r="B135">
        <v>1220401</v>
      </c>
      <c r="D135" t="s">
        <v>1081</v>
      </c>
      <c r="E135" t="str">
        <f t="shared" si="1"/>
        <v>1220401-Fabricação de cigarros</v>
      </c>
    </row>
    <row r="136" spans="1:5">
      <c r="A136">
        <v>2001</v>
      </c>
      <c r="B136">
        <v>1220402</v>
      </c>
      <c r="D136" t="s">
        <v>1082</v>
      </c>
      <c r="E136" t="str">
        <f t="shared" ref="E136:E199" si="2">CONCATENATE(B136,"-",D136)</f>
        <v>1220402-Fabricação de cigarrilhas e charutos</v>
      </c>
    </row>
    <row r="137" spans="1:5">
      <c r="A137">
        <v>2001</v>
      </c>
      <c r="B137">
        <v>1220403</v>
      </c>
      <c r="D137" t="s">
        <v>1083</v>
      </c>
      <c r="E137" t="str">
        <f t="shared" si="2"/>
        <v>1220403-Fabricação de filtros para cigarros</v>
      </c>
    </row>
    <row r="138" spans="1:5">
      <c r="A138">
        <v>2001</v>
      </c>
      <c r="B138">
        <v>1220499</v>
      </c>
      <c r="D138" t="s">
        <v>1084</v>
      </c>
      <c r="E138" t="str">
        <f t="shared" si="2"/>
        <v>1220499-Fabricação de outros produtos do fumo, exceto cigarros, cigarrilhas e charutos</v>
      </c>
    </row>
    <row r="139" spans="1:5">
      <c r="A139">
        <v>2001</v>
      </c>
      <c r="B139">
        <v>1311100</v>
      </c>
      <c r="D139" t="s">
        <v>1085</v>
      </c>
      <c r="E139" t="str">
        <f t="shared" si="2"/>
        <v>1311100-Preparação e fiação de fibras de algodão</v>
      </c>
    </row>
    <row r="140" spans="1:5">
      <c r="A140">
        <v>2001</v>
      </c>
      <c r="B140">
        <v>1312000</v>
      </c>
      <c r="D140" t="s">
        <v>1086</v>
      </c>
      <c r="E140" t="str">
        <f t="shared" si="2"/>
        <v>1312000-Preparação e fiação de fibras têxteis naturais, exceto algodão</v>
      </c>
    </row>
    <row r="141" spans="1:5">
      <c r="A141">
        <v>2001</v>
      </c>
      <c r="B141">
        <v>1313800</v>
      </c>
      <c r="D141" t="s">
        <v>1087</v>
      </c>
      <c r="E141" t="str">
        <f t="shared" si="2"/>
        <v>1313800-Fiação de fibras artificiais e sintéticas</v>
      </c>
    </row>
    <row r="142" spans="1:5">
      <c r="A142">
        <v>2001</v>
      </c>
      <c r="B142">
        <v>1314600</v>
      </c>
      <c r="D142" t="s">
        <v>1088</v>
      </c>
      <c r="E142" t="str">
        <f t="shared" si="2"/>
        <v>1314600-Fabricação de linhas para costurar e bordar</v>
      </c>
    </row>
    <row r="143" spans="1:5">
      <c r="A143">
        <v>2001</v>
      </c>
      <c r="B143">
        <v>1321900</v>
      </c>
      <c r="D143" t="s">
        <v>1089</v>
      </c>
      <c r="E143" t="str">
        <f t="shared" si="2"/>
        <v>1321900-Tecelagem de fios de algodão</v>
      </c>
    </row>
    <row r="144" spans="1:5">
      <c r="A144">
        <v>2001</v>
      </c>
      <c r="B144">
        <v>1322700</v>
      </c>
      <c r="D144" t="s">
        <v>1090</v>
      </c>
      <c r="E144" t="str">
        <f t="shared" si="2"/>
        <v>1322700-Tecelagem de fios de fibras têxteis naturais, exceto algodão</v>
      </c>
    </row>
    <row r="145" spans="1:5">
      <c r="A145">
        <v>2001</v>
      </c>
      <c r="B145">
        <v>1323500</v>
      </c>
      <c r="D145" t="s">
        <v>1091</v>
      </c>
      <c r="E145" t="str">
        <f t="shared" si="2"/>
        <v>1323500-Tecelagem de fios de fibras artificiais e sintéticas</v>
      </c>
    </row>
    <row r="146" spans="1:5">
      <c r="A146">
        <v>2001</v>
      </c>
      <c r="B146">
        <v>1330800</v>
      </c>
      <c r="D146" t="s">
        <v>1092</v>
      </c>
      <c r="E146" t="str">
        <f t="shared" si="2"/>
        <v>1330800-Fabricação de tecidos de malha</v>
      </c>
    </row>
    <row r="147" spans="1:5">
      <c r="A147">
        <v>2001</v>
      </c>
      <c r="B147">
        <v>1340501</v>
      </c>
      <c r="D147" t="s">
        <v>1093</v>
      </c>
      <c r="E147" t="str">
        <f t="shared" si="2"/>
        <v>1340501-Estamparia e texturização em fios, tecidos, artefatos têxteis e peças do vestuário</v>
      </c>
    </row>
    <row r="148" spans="1:5">
      <c r="A148">
        <v>2001</v>
      </c>
      <c r="B148">
        <v>1340502</v>
      </c>
      <c r="D148" t="s">
        <v>1094</v>
      </c>
      <c r="E148" t="str">
        <f t="shared" si="2"/>
        <v>1340502-Alvejamento, tingimento e torção em fios, tecidos, artefatos têxteis e peças do vestuário</v>
      </c>
    </row>
    <row r="149" spans="1:5">
      <c r="A149">
        <v>2001</v>
      </c>
      <c r="B149">
        <v>1340599</v>
      </c>
      <c r="D149" t="s">
        <v>1095</v>
      </c>
      <c r="E149" t="str">
        <f t="shared" si="2"/>
        <v>1340599-Outros serviços de acabamento em fios, tecidos, artefatos têxteis e peças do vestuário</v>
      </c>
    </row>
    <row r="150" spans="1:5">
      <c r="A150">
        <v>2001</v>
      </c>
      <c r="B150">
        <v>1351100</v>
      </c>
      <c r="D150" t="s">
        <v>1096</v>
      </c>
      <c r="E150" t="str">
        <f t="shared" si="2"/>
        <v>1351100-Fabricação de artefatos têxteis para uso doméstico</v>
      </c>
    </row>
    <row r="151" spans="1:5">
      <c r="A151">
        <v>2001</v>
      </c>
      <c r="B151">
        <v>1352900</v>
      </c>
      <c r="D151" t="s">
        <v>1097</v>
      </c>
      <c r="E151" t="str">
        <f t="shared" si="2"/>
        <v>1352900-Fabricação de artefatos de tapeçaria</v>
      </c>
    </row>
    <row r="152" spans="1:5">
      <c r="A152">
        <v>2001</v>
      </c>
      <c r="B152">
        <v>1353700</v>
      </c>
      <c r="D152" t="s">
        <v>1098</v>
      </c>
      <c r="E152" t="str">
        <f t="shared" si="2"/>
        <v>1353700-Fabricação de artefatos de cordoaria</v>
      </c>
    </row>
    <row r="153" spans="1:5">
      <c r="A153">
        <v>2001</v>
      </c>
      <c r="B153">
        <v>1354500</v>
      </c>
      <c r="D153" t="s">
        <v>1099</v>
      </c>
      <c r="E153" t="str">
        <f t="shared" si="2"/>
        <v>1354500-Fabricação de tecidos especiais, inclusive artefatos</v>
      </c>
    </row>
    <row r="154" spans="1:5">
      <c r="A154">
        <v>2001</v>
      </c>
      <c r="B154">
        <v>1359600</v>
      </c>
      <c r="D154" t="s">
        <v>1100</v>
      </c>
      <c r="E154" t="str">
        <f t="shared" si="2"/>
        <v>1359600-Fabricação de outros produtos têxteis não especificados</v>
      </c>
    </row>
    <row r="155" spans="1:5">
      <c r="A155">
        <v>2001</v>
      </c>
      <c r="B155">
        <v>1411801</v>
      </c>
      <c r="D155" t="s">
        <v>1101</v>
      </c>
      <c r="E155" t="str">
        <f t="shared" si="2"/>
        <v>1411801-Confecção de roupas íntimas</v>
      </c>
    </row>
    <row r="156" spans="1:5">
      <c r="A156">
        <v>2001</v>
      </c>
      <c r="B156">
        <v>1411802</v>
      </c>
      <c r="D156" t="s">
        <v>1102</v>
      </c>
      <c r="E156" t="str">
        <f t="shared" si="2"/>
        <v>1411802-Facção de roupas íntimas</v>
      </c>
    </row>
    <row r="157" spans="1:5">
      <c r="A157">
        <v>2001</v>
      </c>
      <c r="B157">
        <v>1412601</v>
      </c>
      <c r="D157" t="s">
        <v>1103</v>
      </c>
      <c r="E157" t="str">
        <f t="shared" si="2"/>
        <v>1412601-Confecção de peças do vestuário, exceto roupas íntimas e as confeccionadas sob medida</v>
      </c>
    </row>
    <row r="158" spans="1:5">
      <c r="A158">
        <v>2001</v>
      </c>
      <c r="B158">
        <v>1412602</v>
      </c>
      <c r="D158" t="s">
        <v>1104</v>
      </c>
      <c r="E158" t="str">
        <f t="shared" si="2"/>
        <v>1412602-Confecção, sob medida, de peças do vestuário, exceto roupas íntimas</v>
      </c>
    </row>
    <row r="159" spans="1:5">
      <c r="A159">
        <v>2001</v>
      </c>
      <c r="B159">
        <v>1412603</v>
      </c>
      <c r="D159" t="s">
        <v>1105</v>
      </c>
      <c r="E159" t="str">
        <f t="shared" si="2"/>
        <v>1412603-Facção de peças do vestuário, exceto roupas íntimas</v>
      </c>
    </row>
    <row r="160" spans="1:5">
      <c r="A160">
        <v>2001</v>
      </c>
      <c r="B160">
        <v>1413401</v>
      </c>
      <c r="D160" t="s">
        <v>1106</v>
      </c>
      <c r="E160" t="str">
        <f t="shared" si="2"/>
        <v>1413401-Confecção de roupas profissionais, exceto sob medida</v>
      </c>
    </row>
    <row r="161" spans="1:5">
      <c r="A161">
        <v>2001</v>
      </c>
      <c r="B161">
        <v>1413402</v>
      </c>
      <c r="D161" t="s">
        <v>1107</v>
      </c>
      <c r="E161" t="str">
        <f t="shared" si="2"/>
        <v>1413402-Confecção, sob medida, de roupas profissionais</v>
      </c>
    </row>
    <row r="162" spans="1:5">
      <c r="A162">
        <v>2001</v>
      </c>
      <c r="B162">
        <v>1413403</v>
      </c>
      <c r="D162" t="s">
        <v>1108</v>
      </c>
      <c r="E162" t="str">
        <f t="shared" si="2"/>
        <v>1413403-Facção de roupas profissionais</v>
      </c>
    </row>
    <row r="163" spans="1:5">
      <c r="A163">
        <v>2001</v>
      </c>
      <c r="B163">
        <v>1414200</v>
      </c>
      <c r="D163" t="s">
        <v>1109</v>
      </c>
      <c r="E163" t="str">
        <f t="shared" si="2"/>
        <v>1414200-Fabricação de acessórios do vestuário, exceto para segurança e proteção</v>
      </c>
    </row>
    <row r="164" spans="1:5">
      <c r="A164">
        <v>2001</v>
      </c>
      <c r="B164">
        <v>1421500</v>
      </c>
      <c r="D164" t="s">
        <v>1110</v>
      </c>
      <c r="E164" t="str">
        <f t="shared" si="2"/>
        <v>1421500-Fabricação de meias</v>
      </c>
    </row>
    <row r="165" spans="1:5">
      <c r="A165">
        <v>2001</v>
      </c>
      <c r="B165">
        <v>1422300</v>
      </c>
      <c r="D165" t="s">
        <v>1111</v>
      </c>
      <c r="E165" t="str">
        <f t="shared" si="2"/>
        <v>1422300-Fabricação de artigos do vestuário, produzidos em malharias e tricotagens, exceto meias</v>
      </c>
    </row>
    <row r="166" spans="1:5">
      <c r="A166">
        <v>2001</v>
      </c>
      <c r="B166">
        <v>1510600</v>
      </c>
      <c r="D166" t="s">
        <v>1112</v>
      </c>
      <c r="E166" t="str">
        <f t="shared" si="2"/>
        <v>1510600-Curtimento e outras preparações de couro</v>
      </c>
    </row>
    <row r="167" spans="1:5">
      <c r="A167">
        <v>2001</v>
      </c>
      <c r="B167">
        <v>1521100</v>
      </c>
      <c r="D167" t="s">
        <v>1113</v>
      </c>
      <c r="E167" t="str">
        <f t="shared" si="2"/>
        <v>1521100-Fabricação de artigos para viagem, bolsas e semelhantes de qualquer material</v>
      </c>
    </row>
    <row r="168" spans="1:5">
      <c r="A168">
        <v>2001</v>
      </c>
      <c r="B168">
        <v>1529700</v>
      </c>
      <c r="D168" t="s">
        <v>1114</v>
      </c>
      <c r="E168" t="str">
        <f t="shared" si="2"/>
        <v>1529700-Fabricação de artefatos de couro não especificados</v>
      </c>
    </row>
    <row r="169" spans="1:5">
      <c r="A169">
        <v>2001</v>
      </c>
      <c r="B169">
        <v>1531901</v>
      </c>
      <c r="D169" t="s">
        <v>1115</v>
      </c>
      <c r="E169" t="str">
        <f t="shared" si="2"/>
        <v>1531901-Fabricação de calçados de couro</v>
      </c>
    </row>
    <row r="170" spans="1:5">
      <c r="A170">
        <v>2001</v>
      </c>
      <c r="B170">
        <v>1531902</v>
      </c>
      <c r="D170" t="s">
        <v>1116</v>
      </c>
      <c r="E170" t="str">
        <f t="shared" si="2"/>
        <v>1531902-Acabamento de calçados de couro sob contrato</v>
      </c>
    </row>
    <row r="171" spans="1:5">
      <c r="A171">
        <v>2001</v>
      </c>
      <c r="B171">
        <v>1532700</v>
      </c>
      <c r="D171" t="s">
        <v>1117</v>
      </c>
      <c r="E171" t="str">
        <f t="shared" si="2"/>
        <v>1532700-Fabricação de tênis de qualquer material</v>
      </c>
    </row>
    <row r="172" spans="1:5">
      <c r="A172">
        <v>2001</v>
      </c>
      <c r="B172">
        <v>1533500</v>
      </c>
      <c r="D172" t="s">
        <v>1118</v>
      </c>
      <c r="E172" t="str">
        <f t="shared" si="2"/>
        <v>1533500-Fabricação de calçados de material sintético</v>
      </c>
    </row>
    <row r="173" spans="1:5">
      <c r="A173">
        <v>2001</v>
      </c>
      <c r="B173">
        <v>1539400</v>
      </c>
      <c r="D173" t="s">
        <v>1119</v>
      </c>
      <c r="E173" t="str">
        <f t="shared" si="2"/>
        <v>1539400-Fabricação de calçados de materiais não especificados</v>
      </c>
    </row>
    <row r="174" spans="1:5">
      <c r="A174">
        <v>2001</v>
      </c>
      <c r="B174">
        <v>1540800</v>
      </c>
      <c r="D174" t="s">
        <v>1120</v>
      </c>
      <c r="E174" t="str">
        <f t="shared" si="2"/>
        <v>1540800-Fabricação de partes para calçados, de qualquer material</v>
      </c>
    </row>
    <row r="175" spans="1:5">
      <c r="A175">
        <v>2001</v>
      </c>
      <c r="B175">
        <v>1610203</v>
      </c>
      <c r="D175" t="s">
        <v>1121</v>
      </c>
      <c r="E175" t="str">
        <f t="shared" si="2"/>
        <v>1610203-Serrarias com desdobramento de madeira em bruto</v>
      </c>
    </row>
    <row r="176" spans="1:5">
      <c r="A176">
        <v>2001</v>
      </c>
      <c r="B176">
        <v>1610204</v>
      </c>
      <c r="D176" t="s">
        <v>1122</v>
      </c>
      <c r="E176" t="str">
        <f t="shared" si="2"/>
        <v>1610204-Serrarias sem desdobramento de madeira em bruto - resserragem</v>
      </c>
    </row>
    <row r="177" spans="1:5">
      <c r="A177">
        <v>2001</v>
      </c>
      <c r="B177">
        <v>1610205</v>
      </c>
      <c r="D177" t="s">
        <v>1123</v>
      </c>
      <c r="E177" t="str">
        <f t="shared" si="2"/>
        <v>1610205-Serviço de tratamento de madeira realizado sob contrato</v>
      </c>
    </row>
    <row r="178" spans="1:5">
      <c r="A178">
        <v>2001</v>
      </c>
      <c r="B178">
        <v>1621800</v>
      </c>
      <c r="D178" t="s">
        <v>1124</v>
      </c>
      <c r="E178" t="str">
        <f t="shared" si="2"/>
        <v>1621800-Fabricação de madeira laminada e de chapas de madeira compensada, prensada e aglomerada</v>
      </c>
    </row>
    <row r="179" spans="1:5">
      <c r="A179">
        <v>2001</v>
      </c>
      <c r="B179">
        <v>1622601</v>
      </c>
      <c r="D179" t="s">
        <v>1125</v>
      </c>
      <c r="E179" t="str">
        <f t="shared" si="2"/>
        <v>1622601-Fabricação de casas de madeira pré-fabricadas</v>
      </c>
    </row>
    <row r="180" spans="1:5">
      <c r="A180">
        <v>2001</v>
      </c>
      <c r="B180">
        <v>1622602</v>
      </c>
      <c r="D180" t="s">
        <v>1126</v>
      </c>
      <c r="E180" t="str">
        <f t="shared" si="2"/>
        <v>1622602-Fabricação de esquadrias de madeira e de peças de madeira para instalações industriais e comerciais</v>
      </c>
    </row>
    <row r="181" spans="1:5">
      <c r="A181">
        <v>2001</v>
      </c>
      <c r="B181">
        <v>1622699</v>
      </c>
      <c r="D181" t="s">
        <v>1127</v>
      </c>
      <c r="E181" t="str">
        <f t="shared" si="2"/>
        <v>1622699-Fabricação de outros artigos de carpintaria para construção</v>
      </c>
    </row>
    <row r="182" spans="1:5">
      <c r="A182">
        <v>2001</v>
      </c>
      <c r="B182">
        <v>1623400</v>
      </c>
      <c r="D182" t="s">
        <v>1128</v>
      </c>
      <c r="E182" t="str">
        <f t="shared" si="2"/>
        <v>1623400-Fabricação de artefatos de tanoaria e de embalagens de madeira</v>
      </c>
    </row>
    <row r="183" spans="1:5">
      <c r="A183">
        <v>2001</v>
      </c>
      <c r="B183">
        <v>1629301</v>
      </c>
      <c r="D183" t="s">
        <v>1129</v>
      </c>
      <c r="E183" t="str">
        <f t="shared" si="2"/>
        <v>1629301-Fabricação de artefatos diversos de madeira, exceto móveis</v>
      </c>
    </row>
    <row r="184" spans="1:5">
      <c r="A184">
        <v>2001</v>
      </c>
      <c r="B184">
        <v>1629302</v>
      </c>
      <c r="D184" t="s">
        <v>1130</v>
      </c>
      <c r="E184" t="str">
        <f t="shared" si="2"/>
        <v>1629302-Fabricação de artefatos de cortiça, bambu, palha, vime e outros materiais trançados, exceto móveis</v>
      </c>
    </row>
    <row r="185" spans="1:5">
      <c r="A185">
        <v>2001</v>
      </c>
      <c r="B185">
        <v>1710900</v>
      </c>
      <c r="D185" t="s">
        <v>1131</v>
      </c>
      <c r="E185" t="str">
        <f t="shared" si="2"/>
        <v>1710900-Fabricação de celulose e outras pastas para a fabricação de papel</v>
      </c>
    </row>
    <row r="186" spans="1:5">
      <c r="A186">
        <v>2001</v>
      </c>
      <c r="B186">
        <v>1721400</v>
      </c>
      <c r="D186" t="s">
        <v>1132</v>
      </c>
      <c r="E186" t="str">
        <f t="shared" si="2"/>
        <v>1721400-Fabricação de papel</v>
      </c>
    </row>
    <row r="187" spans="1:5">
      <c r="A187">
        <v>2001</v>
      </c>
      <c r="B187">
        <v>1722200</v>
      </c>
      <c r="D187" t="s">
        <v>1133</v>
      </c>
      <c r="E187" t="str">
        <f t="shared" si="2"/>
        <v>1722200-Fabricação de cartolina e papel-cartão</v>
      </c>
    </row>
    <row r="188" spans="1:5">
      <c r="A188">
        <v>2001</v>
      </c>
      <c r="B188">
        <v>1731100</v>
      </c>
      <c r="D188" t="s">
        <v>1134</v>
      </c>
      <c r="E188" t="str">
        <f t="shared" si="2"/>
        <v>1731100-Fabricação de embalagens de papel</v>
      </c>
    </row>
    <row r="189" spans="1:5">
      <c r="A189">
        <v>2001</v>
      </c>
      <c r="B189">
        <v>1732000</v>
      </c>
      <c r="D189" t="s">
        <v>1135</v>
      </c>
      <c r="E189" t="str">
        <f t="shared" si="2"/>
        <v>1732000-Fabricação de embalagens de cartolina e papel-cartão</v>
      </c>
    </row>
    <row r="190" spans="1:5">
      <c r="A190">
        <v>2001</v>
      </c>
      <c r="B190">
        <v>1733800</v>
      </c>
      <c r="D190" t="s">
        <v>1136</v>
      </c>
      <c r="E190" t="str">
        <f t="shared" si="2"/>
        <v>1733800-Fabricação de chapas e de embalagens de papelão ondulado</v>
      </c>
    </row>
    <row r="191" spans="1:5">
      <c r="A191">
        <v>2001</v>
      </c>
      <c r="B191">
        <v>1741901</v>
      </c>
      <c r="D191" t="s">
        <v>1137</v>
      </c>
      <c r="E191" t="str">
        <f t="shared" si="2"/>
        <v>1741901-Fabricação de formulários contínuos</v>
      </c>
    </row>
    <row r="192" spans="1:5">
      <c r="A192">
        <v>2001</v>
      </c>
      <c r="B192">
        <v>1741902</v>
      </c>
      <c r="D192" t="s">
        <v>1138</v>
      </c>
      <c r="E192" t="str">
        <f t="shared" si="2"/>
        <v>1741902-Fabricação de produtos de papel, cartolina e papelão ondulado para uso comercial e de escritório</v>
      </c>
    </row>
    <row r="193" spans="1:5">
      <c r="A193">
        <v>2001</v>
      </c>
      <c r="B193">
        <v>1742701</v>
      </c>
      <c r="D193" t="s">
        <v>1139</v>
      </c>
      <c r="E193" t="str">
        <f t="shared" si="2"/>
        <v>1742701-Fabricação de fraldas descartáveis</v>
      </c>
    </row>
    <row r="194" spans="1:5">
      <c r="A194">
        <v>2001</v>
      </c>
      <c r="B194">
        <v>1742702</v>
      </c>
      <c r="D194" t="s">
        <v>1140</v>
      </c>
      <c r="E194" t="str">
        <f t="shared" si="2"/>
        <v>1742702-Fabricação de absorventes higiênicos</v>
      </c>
    </row>
    <row r="195" spans="1:5">
      <c r="A195">
        <v>2001</v>
      </c>
      <c r="B195">
        <v>1742799</v>
      </c>
      <c r="D195" t="s">
        <v>1141</v>
      </c>
      <c r="E195" t="str">
        <f t="shared" si="2"/>
        <v>1742799-Fabricação de produtos de papel para uso doméstico e higiênico-sanitário não especificados</v>
      </c>
    </row>
    <row r="196" spans="1:5">
      <c r="A196">
        <v>2001</v>
      </c>
      <c r="B196">
        <v>1749400</v>
      </c>
      <c r="D196" t="s">
        <v>1142</v>
      </c>
      <c r="E196" t="str">
        <f t="shared" si="2"/>
        <v>1749400-Fabricação de produtos de pastas celulósicas, papel, cartolina e papelão ondulado não especificados</v>
      </c>
    </row>
    <row r="197" spans="1:5">
      <c r="A197">
        <v>2001</v>
      </c>
      <c r="B197">
        <v>1811301</v>
      </c>
      <c r="D197" t="s">
        <v>1143</v>
      </c>
      <c r="E197" t="str">
        <f t="shared" si="2"/>
        <v>1811301-Impressão de jornais</v>
      </c>
    </row>
    <row r="198" spans="1:5">
      <c r="A198">
        <v>2001</v>
      </c>
      <c r="B198">
        <v>1811302</v>
      </c>
      <c r="D198" t="s">
        <v>1144</v>
      </c>
      <c r="E198" t="str">
        <f t="shared" si="2"/>
        <v>1811302-Impressão de livros, revistas e outras publicações periódicas</v>
      </c>
    </row>
    <row r="199" spans="1:5">
      <c r="A199">
        <v>2001</v>
      </c>
      <c r="B199">
        <v>1812100</v>
      </c>
      <c r="D199" t="s">
        <v>1145</v>
      </c>
      <c r="E199" t="str">
        <f t="shared" si="2"/>
        <v>1812100-Impressão de material de segurança</v>
      </c>
    </row>
    <row r="200" spans="1:5">
      <c r="A200">
        <v>2001</v>
      </c>
      <c r="B200">
        <v>1813001</v>
      </c>
      <c r="D200" t="s">
        <v>1146</v>
      </c>
      <c r="E200" t="str">
        <f t="shared" ref="E200:E263" si="3">CONCATENATE(B200,"-",D200)</f>
        <v>1813001-Impressão de material para uso publicitário</v>
      </c>
    </row>
    <row r="201" spans="1:5">
      <c r="A201">
        <v>2001</v>
      </c>
      <c r="B201">
        <v>1813099</v>
      </c>
      <c r="D201" t="s">
        <v>1147</v>
      </c>
      <c r="E201" t="str">
        <f t="shared" si="3"/>
        <v>1813099-Impressão de material para outros usos</v>
      </c>
    </row>
    <row r="202" spans="1:5">
      <c r="A202">
        <v>2001</v>
      </c>
      <c r="B202">
        <v>1821100</v>
      </c>
      <c r="D202" t="s">
        <v>1148</v>
      </c>
      <c r="E202" t="str">
        <f t="shared" si="3"/>
        <v>1821100-Serviços de pré-impressão</v>
      </c>
    </row>
    <row r="203" spans="1:5">
      <c r="A203">
        <v>2001</v>
      </c>
      <c r="B203">
        <v>1822901</v>
      </c>
      <c r="D203" t="s">
        <v>1149</v>
      </c>
      <c r="E203" t="str">
        <f t="shared" si="3"/>
        <v>1822901-Serviços de encadernação e plastificação</v>
      </c>
    </row>
    <row r="204" spans="1:5">
      <c r="A204">
        <v>2001</v>
      </c>
      <c r="B204">
        <v>1822999</v>
      </c>
      <c r="D204" t="s">
        <v>1150</v>
      </c>
      <c r="E204" t="str">
        <f t="shared" si="3"/>
        <v>1822999-Serviços de acabamentos gráficos, exceto encadernação e plastificação</v>
      </c>
    </row>
    <row r="205" spans="1:5">
      <c r="A205">
        <v>2001</v>
      </c>
      <c r="B205">
        <v>1830001</v>
      </c>
      <c r="D205" t="s">
        <v>1151</v>
      </c>
      <c r="E205" t="str">
        <f t="shared" si="3"/>
        <v>1830001-Reprodução de som em qualquer suporte</v>
      </c>
    </row>
    <row r="206" spans="1:5">
      <c r="A206">
        <v>2001</v>
      </c>
      <c r="B206">
        <v>1830002</v>
      </c>
      <c r="D206" t="s">
        <v>1152</v>
      </c>
      <c r="E206" t="str">
        <f t="shared" si="3"/>
        <v>1830002-Reprodução de vídeo em qualquer suporte</v>
      </c>
    </row>
    <row r="207" spans="1:5">
      <c r="A207">
        <v>2001</v>
      </c>
      <c r="B207">
        <v>1830003</v>
      </c>
      <c r="D207" t="s">
        <v>1153</v>
      </c>
      <c r="E207" t="str">
        <f t="shared" si="3"/>
        <v>1830003-Reprodução de software em qualquer suporte</v>
      </c>
    </row>
    <row r="208" spans="1:5">
      <c r="A208">
        <v>2001</v>
      </c>
      <c r="B208">
        <v>1910100</v>
      </c>
      <c r="D208" t="s">
        <v>1154</v>
      </c>
      <c r="E208" t="str">
        <f t="shared" si="3"/>
        <v>1910100-Coquerias</v>
      </c>
    </row>
    <row r="209" spans="1:5">
      <c r="A209">
        <v>2001</v>
      </c>
      <c r="B209">
        <v>1921700</v>
      </c>
      <c r="D209" t="s">
        <v>1155</v>
      </c>
      <c r="E209" t="str">
        <f t="shared" si="3"/>
        <v>1921700-Fabricação de produtos do refino de petróleo</v>
      </c>
    </row>
    <row r="210" spans="1:5">
      <c r="A210">
        <v>2001</v>
      </c>
      <c r="B210">
        <v>1922501</v>
      </c>
      <c r="D210" t="s">
        <v>1156</v>
      </c>
      <c r="E210" t="str">
        <f t="shared" si="3"/>
        <v>1922501-Formulação de combustíveis</v>
      </c>
    </row>
    <row r="211" spans="1:5">
      <c r="A211">
        <v>2001</v>
      </c>
      <c r="B211">
        <v>1922502</v>
      </c>
      <c r="D211" t="s">
        <v>1157</v>
      </c>
      <c r="E211" t="str">
        <f t="shared" si="3"/>
        <v>1922502-Rerrefino de óleos lubrificantes</v>
      </c>
    </row>
    <row r="212" spans="1:5">
      <c r="A212">
        <v>2001</v>
      </c>
      <c r="B212">
        <v>1922599</v>
      </c>
      <c r="D212" t="s">
        <v>1158</v>
      </c>
      <c r="E212" t="str">
        <f t="shared" si="3"/>
        <v>1922599-Fabricação de outros produtos derivados do petróleo, exceto produtos do refino</v>
      </c>
    </row>
    <row r="213" spans="1:5">
      <c r="A213">
        <v>2001</v>
      </c>
      <c r="B213">
        <v>1931400</v>
      </c>
      <c r="D213" t="s">
        <v>1159</v>
      </c>
      <c r="E213" t="str">
        <f t="shared" si="3"/>
        <v>1931400-Fabricação de álcool</v>
      </c>
    </row>
    <row r="214" spans="1:5">
      <c r="A214">
        <v>2001</v>
      </c>
      <c r="B214">
        <v>1932200</v>
      </c>
      <c r="D214" t="s">
        <v>1160</v>
      </c>
      <c r="E214" t="str">
        <f t="shared" si="3"/>
        <v>1932200-Fabricação de biocombustíveis, exceto álcool</v>
      </c>
    </row>
    <row r="215" spans="1:5">
      <c r="A215">
        <v>2001</v>
      </c>
      <c r="B215">
        <v>2011800</v>
      </c>
      <c r="D215" t="s">
        <v>1161</v>
      </c>
      <c r="E215" t="str">
        <f t="shared" si="3"/>
        <v>2011800-Fabricação de cloro e álcalis</v>
      </c>
    </row>
    <row r="216" spans="1:5">
      <c r="A216">
        <v>2001</v>
      </c>
      <c r="B216">
        <v>2012600</v>
      </c>
      <c r="D216" t="s">
        <v>1162</v>
      </c>
      <c r="E216" t="str">
        <f t="shared" si="3"/>
        <v>2012600-Fabricação de intermediários para fertilizantes</v>
      </c>
    </row>
    <row r="217" spans="1:5">
      <c r="A217">
        <v>2001</v>
      </c>
      <c r="B217">
        <v>2013401</v>
      </c>
      <c r="D217" t="s">
        <v>1163</v>
      </c>
      <c r="E217" t="str">
        <f t="shared" si="3"/>
        <v>2013401-FABRICAÇÃO DE PRODUTOS QUÍMICOS</v>
      </c>
    </row>
    <row r="218" spans="1:5">
      <c r="A218">
        <v>2001</v>
      </c>
      <c r="B218">
        <v>2013402</v>
      </c>
      <c r="D218" t="s">
        <v>1164</v>
      </c>
      <c r="E218" t="str">
        <f t="shared" si="3"/>
        <v>2013402-Fabricação de adubos e fertilizantes, exceto organo-minerais</v>
      </c>
    </row>
    <row r="219" spans="1:5">
      <c r="A219">
        <v>2001</v>
      </c>
      <c r="B219">
        <v>2014200</v>
      </c>
      <c r="D219" t="s">
        <v>1165</v>
      </c>
      <c r="E219" t="str">
        <f t="shared" si="3"/>
        <v>2014200-Fabricação de gases industriais</v>
      </c>
    </row>
    <row r="220" spans="1:5">
      <c r="A220">
        <v>2001</v>
      </c>
      <c r="B220">
        <v>2019301</v>
      </c>
      <c r="D220" t="s">
        <v>1166</v>
      </c>
      <c r="E220" t="str">
        <f t="shared" si="3"/>
        <v>2019301-Elaboração de combustíveis nucleares</v>
      </c>
    </row>
    <row r="221" spans="1:5">
      <c r="A221">
        <v>2001</v>
      </c>
      <c r="B221">
        <v>2019399</v>
      </c>
      <c r="D221" t="s">
        <v>1167</v>
      </c>
      <c r="E221" t="str">
        <f t="shared" si="3"/>
        <v>2019399-Fabricação de outros produtos químicos inorgânicos não especificados</v>
      </c>
    </row>
    <row r="222" spans="1:5">
      <c r="A222">
        <v>2001</v>
      </c>
      <c r="B222">
        <v>2021500</v>
      </c>
      <c r="D222" t="s">
        <v>1168</v>
      </c>
      <c r="E222" t="str">
        <f t="shared" si="3"/>
        <v>2021500-Fabricação de produtos petroquímicos básicos</v>
      </c>
    </row>
    <row r="223" spans="1:5">
      <c r="A223">
        <v>2001</v>
      </c>
      <c r="B223">
        <v>2022300</v>
      </c>
      <c r="D223" t="s">
        <v>1169</v>
      </c>
      <c r="E223" t="str">
        <f t="shared" si="3"/>
        <v>2022300-Fabricação de intermediários para plastificantes, resinas e fibras</v>
      </c>
    </row>
    <row r="224" spans="1:5">
      <c r="A224">
        <v>2001</v>
      </c>
      <c r="B224">
        <v>2029100</v>
      </c>
      <c r="D224" t="s">
        <v>1170</v>
      </c>
      <c r="E224" t="str">
        <f t="shared" si="3"/>
        <v>2029100-Fabricação de produtos químicos orgânicos não especificados</v>
      </c>
    </row>
    <row r="225" spans="1:5">
      <c r="A225">
        <v>2001</v>
      </c>
      <c r="B225">
        <v>2031200</v>
      </c>
      <c r="D225" t="s">
        <v>1171</v>
      </c>
      <c r="E225" t="str">
        <f t="shared" si="3"/>
        <v>2031200-Fabricação de resinas termoplásticas</v>
      </c>
    </row>
    <row r="226" spans="1:5">
      <c r="A226">
        <v>2001</v>
      </c>
      <c r="B226">
        <v>2032100</v>
      </c>
      <c r="D226" t="s">
        <v>1172</v>
      </c>
      <c r="E226" t="str">
        <f t="shared" si="3"/>
        <v>2032100-Fabricação de resinas termofixas</v>
      </c>
    </row>
    <row r="227" spans="1:5">
      <c r="A227">
        <v>2001</v>
      </c>
      <c r="B227">
        <v>2033900</v>
      </c>
      <c r="D227" t="s">
        <v>1173</v>
      </c>
      <c r="E227" t="str">
        <f t="shared" si="3"/>
        <v>2033900-Fabricação de elastômeros</v>
      </c>
    </row>
    <row r="228" spans="1:5">
      <c r="A228">
        <v>2001</v>
      </c>
      <c r="B228">
        <v>2040100</v>
      </c>
      <c r="D228" t="s">
        <v>1174</v>
      </c>
      <c r="E228" t="str">
        <f t="shared" si="3"/>
        <v>2040100-Fabricação de fibras artificiais e sintéticas</v>
      </c>
    </row>
    <row r="229" spans="1:5">
      <c r="A229">
        <v>2001</v>
      </c>
      <c r="B229">
        <v>2051700</v>
      </c>
      <c r="D229" t="s">
        <v>1175</v>
      </c>
      <c r="E229" t="str">
        <f t="shared" si="3"/>
        <v>2051700-Fabricação de defensivos agrícolas</v>
      </c>
    </row>
    <row r="230" spans="1:5">
      <c r="A230">
        <v>2001</v>
      </c>
      <c r="B230">
        <v>2052500</v>
      </c>
      <c r="D230" t="s">
        <v>1176</v>
      </c>
      <c r="E230" t="str">
        <f t="shared" si="3"/>
        <v>2052500-Fabricação de desinfestantes domissanitários</v>
      </c>
    </row>
    <row r="231" spans="1:5">
      <c r="A231">
        <v>2001</v>
      </c>
      <c r="B231">
        <v>2061400</v>
      </c>
      <c r="D231" t="s">
        <v>1177</v>
      </c>
      <c r="E231" t="str">
        <f t="shared" si="3"/>
        <v>2061400-Fabricação de sabões e detergentes sintéticos</v>
      </c>
    </row>
    <row r="232" spans="1:5">
      <c r="A232">
        <v>2001</v>
      </c>
      <c r="B232">
        <v>2062200</v>
      </c>
      <c r="D232" t="s">
        <v>1178</v>
      </c>
      <c r="E232" t="str">
        <f t="shared" si="3"/>
        <v>2062200-Fabricação de produtos de limpeza e polimento</v>
      </c>
    </row>
    <row r="233" spans="1:5">
      <c r="A233">
        <v>2001</v>
      </c>
      <c r="B233">
        <v>2063100</v>
      </c>
      <c r="D233" t="s">
        <v>1179</v>
      </c>
      <c r="E233" t="str">
        <f t="shared" si="3"/>
        <v>2063100-Fabricação de cosméticos, produtos de perfumaria e de higiene pessoal</v>
      </c>
    </row>
    <row r="234" spans="1:5">
      <c r="A234">
        <v>2001</v>
      </c>
      <c r="B234">
        <v>2071100</v>
      </c>
      <c r="D234" t="s">
        <v>1180</v>
      </c>
      <c r="E234" t="str">
        <f t="shared" si="3"/>
        <v>2071100-Fabricação de tintas, vernizes, esmaltes e lacas</v>
      </c>
    </row>
    <row r="235" spans="1:5">
      <c r="A235">
        <v>2001</v>
      </c>
      <c r="B235">
        <v>2072000</v>
      </c>
      <c r="D235" t="s">
        <v>1181</v>
      </c>
      <c r="E235" t="str">
        <f t="shared" si="3"/>
        <v>2072000-Fabricação de tintas de impressão</v>
      </c>
    </row>
    <row r="236" spans="1:5">
      <c r="A236">
        <v>2001</v>
      </c>
      <c r="B236">
        <v>2073800</v>
      </c>
      <c r="D236" t="s">
        <v>1182</v>
      </c>
      <c r="E236" t="str">
        <f t="shared" si="3"/>
        <v>2073800-Fabricação de impermeabilizantes, solventes e produtos afins</v>
      </c>
    </row>
    <row r="237" spans="1:5">
      <c r="A237">
        <v>2001</v>
      </c>
      <c r="B237">
        <v>2091600</v>
      </c>
      <c r="D237" t="s">
        <v>1183</v>
      </c>
      <c r="E237" t="str">
        <f t="shared" si="3"/>
        <v>2091600-Fabricação de adesivos e selantes</v>
      </c>
    </row>
    <row r="238" spans="1:5">
      <c r="A238">
        <v>2001</v>
      </c>
      <c r="B238">
        <v>2092401</v>
      </c>
      <c r="D238" t="s">
        <v>1184</v>
      </c>
      <c r="E238" t="str">
        <f t="shared" si="3"/>
        <v>2092401-Fabricação de pólvoras, explosivos e detonantes</v>
      </c>
    </row>
    <row r="239" spans="1:5">
      <c r="A239">
        <v>2001</v>
      </c>
      <c r="B239">
        <v>2092402</v>
      </c>
      <c r="D239" t="s">
        <v>1185</v>
      </c>
      <c r="E239" t="str">
        <f t="shared" si="3"/>
        <v>2092402-Fabricação de artigos pirotécnicos</v>
      </c>
    </row>
    <row r="240" spans="1:5">
      <c r="A240">
        <v>2001</v>
      </c>
      <c r="B240">
        <v>2092403</v>
      </c>
      <c r="D240" t="s">
        <v>1186</v>
      </c>
      <c r="E240" t="str">
        <f t="shared" si="3"/>
        <v>2092403-Fabricação de fósforos de segurança</v>
      </c>
    </row>
    <row r="241" spans="1:5">
      <c r="A241">
        <v>2001</v>
      </c>
      <c r="B241">
        <v>2093200</v>
      </c>
      <c r="D241" t="s">
        <v>1187</v>
      </c>
      <c r="E241" t="str">
        <f t="shared" si="3"/>
        <v>2093200-Fabricação de aditivos de uso industrial</v>
      </c>
    </row>
    <row r="242" spans="1:5">
      <c r="A242">
        <v>2001</v>
      </c>
      <c r="B242">
        <v>2094100</v>
      </c>
      <c r="D242" t="s">
        <v>1188</v>
      </c>
      <c r="E242" t="str">
        <f t="shared" si="3"/>
        <v>2094100-Fabricação de catalisadores</v>
      </c>
    </row>
    <row r="243" spans="1:5">
      <c r="A243">
        <v>2001</v>
      </c>
      <c r="B243">
        <v>2099101</v>
      </c>
      <c r="D243" t="s">
        <v>1189</v>
      </c>
      <c r="E243" t="str">
        <f t="shared" si="3"/>
        <v>2099101-Fabricação de chapas, filmes, papéis e outros materiais e produtos químicos para fotografia</v>
      </c>
    </row>
    <row r="244" spans="1:5">
      <c r="A244">
        <v>2001</v>
      </c>
      <c r="B244">
        <v>2099199</v>
      </c>
      <c r="D244" t="s">
        <v>1190</v>
      </c>
      <c r="E244" t="str">
        <f t="shared" si="3"/>
        <v>2099199-Fabricação de outros produtos químicos não especificados</v>
      </c>
    </row>
    <row r="245" spans="1:5">
      <c r="A245">
        <v>2001</v>
      </c>
      <c r="B245">
        <v>2110600</v>
      </c>
      <c r="D245" t="s">
        <v>1191</v>
      </c>
      <c r="E245" t="str">
        <f t="shared" si="3"/>
        <v>2110600-Fabricação de produtos farmoquímicos</v>
      </c>
    </row>
    <row r="246" spans="1:5">
      <c r="A246">
        <v>2001</v>
      </c>
      <c r="B246">
        <v>2121101</v>
      </c>
      <c r="D246" t="s">
        <v>1192</v>
      </c>
      <c r="E246" t="str">
        <f t="shared" si="3"/>
        <v>2121101-Fabricação de medicamentos alopáticos para uso humano</v>
      </c>
    </row>
    <row r="247" spans="1:5">
      <c r="A247">
        <v>2001</v>
      </c>
      <c r="B247">
        <v>2121102</v>
      </c>
      <c r="D247" t="s">
        <v>1193</v>
      </c>
      <c r="E247" t="str">
        <f t="shared" si="3"/>
        <v>2121102-Fabricação de medicamentos homeopáticos para uso humano</v>
      </c>
    </row>
    <row r="248" spans="1:5">
      <c r="A248">
        <v>2001</v>
      </c>
      <c r="B248">
        <v>2121103</v>
      </c>
      <c r="D248" t="s">
        <v>1194</v>
      </c>
      <c r="E248" t="str">
        <f t="shared" si="3"/>
        <v>2121103-Fabricação de medicamentos fitoterápicos para uso humano</v>
      </c>
    </row>
    <row r="249" spans="1:5">
      <c r="A249">
        <v>2001</v>
      </c>
      <c r="B249">
        <v>2122000</v>
      </c>
      <c r="D249" t="s">
        <v>1195</v>
      </c>
      <c r="E249" t="str">
        <f t="shared" si="3"/>
        <v>2122000-Fabricação de medicamentos para uso veterinário</v>
      </c>
    </row>
    <row r="250" spans="1:5">
      <c r="A250">
        <v>2001</v>
      </c>
      <c r="B250">
        <v>2123800</v>
      </c>
      <c r="D250" t="s">
        <v>1196</v>
      </c>
      <c r="E250" t="str">
        <f t="shared" si="3"/>
        <v>2123800-Fabricação de preparações farmacêuticas</v>
      </c>
    </row>
    <row r="251" spans="1:5">
      <c r="A251">
        <v>2001</v>
      </c>
      <c r="B251">
        <v>2211100</v>
      </c>
      <c r="D251" t="s">
        <v>1197</v>
      </c>
      <c r="E251" t="str">
        <f t="shared" si="3"/>
        <v>2211100-Fabricação de pneumáticos e de câmaras-de-ar</v>
      </c>
    </row>
    <row r="252" spans="1:5">
      <c r="A252">
        <v>2001</v>
      </c>
      <c r="B252">
        <v>2212900</v>
      </c>
      <c r="D252" t="s">
        <v>1198</v>
      </c>
      <c r="E252" t="str">
        <f t="shared" si="3"/>
        <v>2212900-Reforma de pneumáticos usados</v>
      </c>
    </row>
    <row r="253" spans="1:5">
      <c r="A253">
        <v>2001</v>
      </c>
      <c r="B253">
        <v>2219600</v>
      </c>
      <c r="D253" t="s">
        <v>1199</v>
      </c>
      <c r="E253" t="str">
        <f t="shared" si="3"/>
        <v>2219600-Fabricação de artefatos de borracha não especificados</v>
      </c>
    </row>
    <row r="254" spans="1:5">
      <c r="A254">
        <v>2001</v>
      </c>
      <c r="B254">
        <v>2221800</v>
      </c>
      <c r="D254" t="s">
        <v>1200</v>
      </c>
      <c r="E254" t="str">
        <f t="shared" si="3"/>
        <v>2221800-Fabricação de laminados planos e tubulares de material plástico</v>
      </c>
    </row>
    <row r="255" spans="1:5">
      <c r="A255">
        <v>2001</v>
      </c>
      <c r="B255">
        <v>2222600</v>
      </c>
      <c r="D255" t="s">
        <v>1201</v>
      </c>
      <c r="E255" t="str">
        <f t="shared" si="3"/>
        <v>2222600-Fabricação de embalagens de material plástico</v>
      </c>
    </row>
    <row r="256" spans="1:5">
      <c r="A256">
        <v>2001</v>
      </c>
      <c r="B256">
        <v>2223400</v>
      </c>
      <c r="D256" t="s">
        <v>1202</v>
      </c>
      <c r="E256" t="str">
        <f t="shared" si="3"/>
        <v>2223400-Fabricação de tubos e acessórios de material plástico para uso na construção</v>
      </c>
    </row>
    <row r="257" spans="1:5">
      <c r="A257">
        <v>2001</v>
      </c>
      <c r="B257">
        <v>2229301</v>
      </c>
      <c r="D257" t="s">
        <v>1203</v>
      </c>
      <c r="E257" t="str">
        <f t="shared" si="3"/>
        <v>2229301-Fabricação de artefatos de material plástico para uso pessoal e doméstico</v>
      </c>
    </row>
    <row r="258" spans="1:5">
      <c r="A258">
        <v>2001</v>
      </c>
      <c r="B258">
        <v>2229302</v>
      </c>
      <c r="D258" t="s">
        <v>1204</v>
      </c>
      <c r="E258" t="str">
        <f t="shared" si="3"/>
        <v>2229302-Fabricação de artefatos de material plástico para usos industriais</v>
      </c>
    </row>
    <row r="259" spans="1:5">
      <c r="A259">
        <v>2001</v>
      </c>
      <c r="B259">
        <v>2229303</v>
      </c>
      <c r="D259" t="s">
        <v>1205</v>
      </c>
      <c r="E259" t="str">
        <f t="shared" si="3"/>
        <v>2229303-Fabricação de artefatos de material plástico para uso na construção, exceto tubos e acessórios</v>
      </c>
    </row>
    <row r="260" spans="1:5">
      <c r="A260">
        <v>2001</v>
      </c>
      <c r="B260">
        <v>2229399</v>
      </c>
      <c r="D260" t="s">
        <v>1206</v>
      </c>
      <c r="E260" t="str">
        <f t="shared" si="3"/>
        <v>2229399-Fabricação de artefatos de material plástico para outros usos não especificados</v>
      </c>
    </row>
    <row r="261" spans="1:5">
      <c r="A261">
        <v>2001</v>
      </c>
      <c r="B261">
        <v>2311700</v>
      </c>
      <c r="D261" t="s">
        <v>1207</v>
      </c>
      <c r="E261" t="str">
        <f t="shared" si="3"/>
        <v>2311700-Fabricação de vidro plano e de segurança</v>
      </c>
    </row>
    <row r="262" spans="1:5">
      <c r="A262">
        <v>2001</v>
      </c>
      <c r="B262">
        <v>2312500</v>
      </c>
      <c r="D262" t="s">
        <v>1208</v>
      </c>
      <c r="E262" t="str">
        <f t="shared" si="3"/>
        <v>2312500-Fabricação de embalagens de vidro</v>
      </c>
    </row>
    <row r="263" spans="1:5">
      <c r="A263">
        <v>2001</v>
      </c>
      <c r="B263">
        <v>2319200</v>
      </c>
      <c r="D263" t="s">
        <v>1209</v>
      </c>
      <c r="E263" t="str">
        <f t="shared" si="3"/>
        <v>2319200-Fabricação de artigos de vidro</v>
      </c>
    </row>
    <row r="264" spans="1:5">
      <c r="A264">
        <v>2001</v>
      </c>
      <c r="B264">
        <v>2320600</v>
      </c>
      <c r="D264" t="s">
        <v>1210</v>
      </c>
      <c r="E264" t="str">
        <f t="shared" ref="E264:E327" si="4">CONCATENATE(B264,"-",D264)</f>
        <v>2320600-Fabricação de cimento</v>
      </c>
    </row>
    <row r="265" spans="1:5">
      <c r="A265">
        <v>2001</v>
      </c>
      <c r="B265">
        <v>2330301</v>
      </c>
      <c r="D265" t="s">
        <v>1211</v>
      </c>
      <c r="E265" t="str">
        <f t="shared" si="4"/>
        <v>2330301-Fabricação de estruturas pré-moldadas de concreto armado</v>
      </c>
    </row>
    <row r="266" spans="1:5">
      <c r="A266">
        <v>2001</v>
      </c>
      <c r="B266">
        <v>2330302</v>
      </c>
      <c r="D266" t="s">
        <v>1212</v>
      </c>
      <c r="E266" t="str">
        <f t="shared" si="4"/>
        <v>2330302-Fabricação de artefatos de cimento para uso na construção</v>
      </c>
    </row>
    <row r="267" spans="1:5">
      <c r="A267">
        <v>2001</v>
      </c>
      <c r="B267">
        <v>2330303</v>
      </c>
      <c r="D267" t="s">
        <v>1213</v>
      </c>
      <c r="E267" t="str">
        <f t="shared" si="4"/>
        <v>2330303-Fabricação de artefatos de fibrocimento para uso na construção</v>
      </c>
    </row>
    <row r="268" spans="1:5">
      <c r="A268">
        <v>2001</v>
      </c>
      <c r="B268">
        <v>2330304</v>
      </c>
      <c r="D268" t="s">
        <v>1214</v>
      </c>
      <c r="E268" t="str">
        <f t="shared" si="4"/>
        <v>2330304-Fabricação de casas pré-moldadas de concreto</v>
      </c>
    </row>
    <row r="269" spans="1:5">
      <c r="A269">
        <v>2001</v>
      </c>
      <c r="B269">
        <v>2330305</v>
      </c>
      <c r="D269" t="s">
        <v>1215</v>
      </c>
      <c r="E269" t="str">
        <f t="shared" si="4"/>
        <v>2330305-Preparação de massa de concreto e argamassa para construção</v>
      </c>
    </row>
    <row r="270" spans="1:5">
      <c r="A270">
        <v>2001</v>
      </c>
      <c r="B270">
        <v>2330399</v>
      </c>
      <c r="D270" t="s">
        <v>1216</v>
      </c>
      <c r="E270" t="str">
        <f t="shared" si="4"/>
        <v>2330399-Fabricação de artefatos e produtos de concreto, cimento, fibrocimento, gesso e materiais semelhantes</v>
      </c>
    </row>
    <row r="271" spans="1:5">
      <c r="A271">
        <v>2001</v>
      </c>
      <c r="B271">
        <v>2341900</v>
      </c>
      <c r="D271" t="s">
        <v>1217</v>
      </c>
      <c r="E271" t="str">
        <f t="shared" si="4"/>
        <v>2341900-Fabricação de produtos cerâmicos refratários</v>
      </c>
    </row>
    <row r="272" spans="1:5">
      <c r="A272">
        <v>2001</v>
      </c>
      <c r="B272">
        <v>2342701</v>
      </c>
      <c r="D272" t="s">
        <v>1218</v>
      </c>
      <c r="E272" t="str">
        <f t="shared" si="4"/>
        <v>2342701-Fabricação de azulejos e pisos</v>
      </c>
    </row>
    <row r="273" spans="1:5">
      <c r="A273">
        <v>2001</v>
      </c>
      <c r="B273">
        <v>2342702</v>
      </c>
      <c r="D273" t="s">
        <v>1219</v>
      </c>
      <c r="E273" t="str">
        <f t="shared" si="4"/>
        <v>2342702-Fabricação de artefatos de cerâmica e barro cozido para uso na construção, exceto azulejos e pisos</v>
      </c>
    </row>
    <row r="274" spans="1:5">
      <c r="A274">
        <v>2001</v>
      </c>
      <c r="B274">
        <v>2349401</v>
      </c>
      <c r="D274" t="s">
        <v>1220</v>
      </c>
      <c r="E274" t="str">
        <f t="shared" si="4"/>
        <v>2349401-Fabricação de material sanitário de cerâmica</v>
      </c>
    </row>
    <row r="275" spans="1:5">
      <c r="A275">
        <v>2001</v>
      </c>
      <c r="B275">
        <v>2349499</v>
      </c>
      <c r="D275" t="s">
        <v>1221</v>
      </c>
      <c r="E275" t="str">
        <f t="shared" si="4"/>
        <v>2349499-Fabricação de produtos cerâmicos não-refratários não especificados</v>
      </c>
    </row>
    <row r="276" spans="1:5">
      <c r="A276">
        <v>2001</v>
      </c>
      <c r="B276">
        <v>2391501</v>
      </c>
      <c r="D276" t="s">
        <v>1222</v>
      </c>
      <c r="E276" t="str">
        <f t="shared" si="4"/>
        <v>2391501-Britamento de pedras, exceto associado à extração</v>
      </c>
    </row>
    <row r="277" spans="1:5">
      <c r="A277">
        <v>2001</v>
      </c>
      <c r="B277">
        <v>2391502</v>
      </c>
      <c r="D277" t="s">
        <v>1223</v>
      </c>
      <c r="E277" t="str">
        <f t="shared" si="4"/>
        <v>2391502-Aparelhamento de pedras para construção, exceto associado à extração</v>
      </c>
    </row>
    <row r="278" spans="1:5">
      <c r="A278">
        <v>2001</v>
      </c>
      <c r="B278">
        <v>2391503</v>
      </c>
      <c r="D278" t="s">
        <v>1224</v>
      </c>
      <c r="E278" t="str">
        <f t="shared" si="4"/>
        <v>2391503-Aparelhamento de placas e execução de trabalhos em mármore, granito, ardósia e outras pedras</v>
      </c>
    </row>
    <row r="279" spans="1:5">
      <c r="A279">
        <v>2001</v>
      </c>
      <c r="B279">
        <v>2392300</v>
      </c>
      <c r="D279" t="s">
        <v>1225</v>
      </c>
      <c r="E279" t="str">
        <f t="shared" si="4"/>
        <v>2392300-Fabricação de cal e gesso</v>
      </c>
    </row>
    <row r="280" spans="1:5">
      <c r="A280">
        <v>2001</v>
      </c>
      <c r="B280">
        <v>2399101</v>
      </c>
      <c r="D280" t="s">
        <v>1226</v>
      </c>
      <c r="E280" t="str">
        <f t="shared" si="4"/>
        <v>2399101-Decoração, lapidação, gravação, vitrificação e outros trabalhos em cerâmica, louça, vidro e cristal</v>
      </c>
    </row>
    <row r="281" spans="1:5">
      <c r="A281">
        <v>2001</v>
      </c>
      <c r="B281">
        <v>2399102</v>
      </c>
      <c r="D281" t="s">
        <v>1227</v>
      </c>
      <c r="E281" t="str">
        <f t="shared" si="4"/>
        <v>2399102-Fabricação de abrasivos</v>
      </c>
    </row>
    <row r="282" spans="1:5">
      <c r="A282">
        <v>2001</v>
      </c>
      <c r="B282">
        <v>2399199</v>
      </c>
      <c r="D282" t="s">
        <v>1228</v>
      </c>
      <c r="E282" t="str">
        <f t="shared" si="4"/>
        <v>2399199-Fabricação de outros produtos de minerais não-metálicos não especificados</v>
      </c>
    </row>
    <row r="283" spans="1:5">
      <c r="A283">
        <v>2001</v>
      </c>
      <c r="B283">
        <v>2411300</v>
      </c>
      <c r="D283" t="s">
        <v>1229</v>
      </c>
      <c r="E283" t="str">
        <f t="shared" si="4"/>
        <v>2411300-Produção de ferro-gusa</v>
      </c>
    </row>
    <row r="284" spans="1:5">
      <c r="A284">
        <v>2001</v>
      </c>
      <c r="B284">
        <v>2412100</v>
      </c>
      <c r="D284" t="s">
        <v>1230</v>
      </c>
      <c r="E284" t="str">
        <f t="shared" si="4"/>
        <v>2412100-Produção de ferroligas</v>
      </c>
    </row>
    <row r="285" spans="1:5">
      <c r="A285">
        <v>2001</v>
      </c>
      <c r="B285">
        <v>2421100</v>
      </c>
      <c r="D285" t="s">
        <v>1231</v>
      </c>
      <c r="E285" t="str">
        <f t="shared" si="4"/>
        <v>2421100-Produção de semi-acabados de aço</v>
      </c>
    </row>
    <row r="286" spans="1:5">
      <c r="A286">
        <v>2001</v>
      </c>
      <c r="B286">
        <v>2422901</v>
      </c>
      <c r="D286" t="s">
        <v>1232</v>
      </c>
      <c r="E286" t="str">
        <f t="shared" si="4"/>
        <v>2422901-Produção de laminados planos de aço ao carbono, revestidos ou não</v>
      </c>
    </row>
    <row r="287" spans="1:5">
      <c r="A287">
        <v>2001</v>
      </c>
      <c r="B287">
        <v>2422902</v>
      </c>
      <c r="D287" t="s">
        <v>1233</v>
      </c>
      <c r="E287" t="str">
        <f t="shared" si="4"/>
        <v>2422902-Produção de laminados planos de aços especiais</v>
      </c>
    </row>
    <row r="288" spans="1:5">
      <c r="A288">
        <v>2001</v>
      </c>
      <c r="B288">
        <v>2423701</v>
      </c>
      <c r="D288" t="s">
        <v>1234</v>
      </c>
      <c r="E288" t="str">
        <f t="shared" si="4"/>
        <v>2423701-Produção de tubos de aço sem costura</v>
      </c>
    </row>
    <row r="289" spans="1:5">
      <c r="A289">
        <v>2001</v>
      </c>
      <c r="B289">
        <v>2423702</v>
      </c>
      <c r="D289" t="s">
        <v>1235</v>
      </c>
      <c r="E289" t="str">
        <f t="shared" si="4"/>
        <v>2423702-Produção de laminados longos de aço, exceto tubos</v>
      </c>
    </row>
    <row r="290" spans="1:5">
      <c r="A290">
        <v>2001</v>
      </c>
      <c r="B290">
        <v>2424501</v>
      </c>
      <c r="D290" t="s">
        <v>1236</v>
      </c>
      <c r="E290" t="str">
        <f t="shared" si="4"/>
        <v>2424501-Produção de arames de aço</v>
      </c>
    </row>
    <row r="291" spans="1:5">
      <c r="A291">
        <v>2001</v>
      </c>
      <c r="B291">
        <v>2424502</v>
      </c>
      <c r="D291" t="s">
        <v>1237</v>
      </c>
      <c r="E291" t="str">
        <f t="shared" si="4"/>
        <v>2424502-Produção de relaminados, trefilados e perfilados de aço, exceto arames</v>
      </c>
    </row>
    <row r="292" spans="1:5">
      <c r="A292">
        <v>2001</v>
      </c>
      <c r="B292">
        <v>2431800</v>
      </c>
      <c r="D292" t="s">
        <v>1238</v>
      </c>
      <c r="E292" t="str">
        <f t="shared" si="4"/>
        <v>2431800-Produção de tubos de aço com costura</v>
      </c>
    </row>
    <row r="293" spans="1:5">
      <c r="A293">
        <v>2001</v>
      </c>
      <c r="B293">
        <v>2439300</v>
      </c>
      <c r="D293" t="s">
        <v>1239</v>
      </c>
      <c r="E293" t="str">
        <f t="shared" si="4"/>
        <v>2439300-Produção de outros tubos de ferro e aço</v>
      </c>
    </row>
    <row r="294" spans="1:5">
      <c r="A294">
        <v>2001</v>
      </c>
      <c r="B294">
        <v>2441501</v>
      </c>
      <c r="D294" t="s">
        <v>1240</v>
      </c>
      <c r="E294" t="str">
        <f t="shared" si="4"/>
        <v>2441501-Produção de alumínio e suas ligas em formas primárias</v>
      </c>
    </row>
    <row r="295" spans="1:5">
      <c r="A295">
        <v>2001</v>
      </c>
      <c r="B295">
        <v>2441502</v>
      </c>
      <c r="D295" t="s">
        <v>1241</v>
      </c>
      <c r="E295" t="str">
        <f t="shared" si="4"/>
        <v>2441502-Produção de laminados de alumínio</v>
      </c>
    </row>
    <row r="296" spans="1:5">
      <c r="A296">
        <v>2001</v>
      </c>
      <c r="B296">
        <v>2442300</v>
      </c>
      <c r="D296" t="s">
        <v>1242</v>
      </c>
      <c r="E296" t="str">
        <f t="shared" si="4"/>
        <v>2442300-Metalurgia dos metais preciosos</v>
      </c>
    </row>
    <row r="297" spans="1:5">
      <c r="A297">
        <v>2001</v>
      </c>
      <c r="B297">
        <v>2443100</v>
      </c>
      <c r="D297" t="s">
        <v>1243</v>
      </c>
      <c r="E297" t="str">
        <f t="shared" si="4"/>
        <v>2443100-Metalurgia do cobre</v>
      </c>
    </row>
    <row r="298" spans="1:5">
      <c r="A298">
        <v>2001</v>
      </c>
      <c r="B298">
        <v>2449101</v>
      </c>
      <c r="D298" t="s">
        <v>1244</v>
      </c>
      <c r="E298" t="str">
        <f t="shared" si="4"/>
        <v>2449101-Produção de zinco em formas primárias</v>
      </c>
    </row>
    <row r="299" spans="1:5">
      <c r="A299">
        <v>2001</v>
      </c>
      <c r="B299">
        <v>2449102</v>
      </c>
      <c r="D299" t="s">
        <v>1245</v>
      </c>
      <c r="E299" t="str">
        <f t="shared" si="4"/>
        <v>2449102-Produção de laminados de zinco</v>
      </c>
    </row>
    <row r="300" spans="1:5">
      <c r="A300">
        <v>2001</v>
      </c>
      <c r="B300">
        <v>2449103</v>
      </c>
      <c r="D300" t="s">
        <v>1246</v>
      </c>
      <c r="E300" t="str">
        <f t="shared" si="4"/>
        <v>2449103-Produção de soldas e ânodos para galvanoplastia</v>
      </c>
    </row>
    <row r="301" spans="1:5">
      <c r="A301">
        <v>2001</v>
      </c>
      <c r="B301">
        <v>2449199</v>
      </c>
      <c r="D301" t="s">
        <v>1247</v>
      </c>
      <c r="E301" t="str">
        <f t="shared" si="4"/>
        <v>2449199-Metalurgia de outros metais não-ferrosos e suas ligas não especificados anteriormente</v>
      </c>
    </row>
    <row r="302" spans="1:5">
      <c r="A302">
        <v>2001</v>
      </c>
      <c r="B302">
        <v>2451200</v>
      </c>
      <c r="D302" t="s">
        <v>1248</v>
      </c>
      <c r="E302" t="str">
        <f t="shared" si="4"/>
        <v>2451200-Fundição de ferro e aço</v>
      </c>
    </row>
    <row r="303" spans="1:5">
      <c r="A303">
        <v>2001</v>
      </c>
      <c r="B303">
        <v>2452100</v>
      </c>
      <c r="D303" t="s">
        <v>1249</v>
      </c>
      <c r="E303" t="str">
        <f t="shared" si="4"/>
        <v>2452100-Fundição de metais não-ferrosos e suas ligas</v>
      </c>
    </row>
    <row r="304" spans="1:5">
      <c r="A304">
        <v>2001</v>
      </c>
      <c r="B304">
        <v>2511000</v>
      </c>
      <c r="D304" t="s">
        <v>1250</v>
      </c>
      <c r="E304" t="str">
        <f t="shared" si="4"/>
        <v>2511000-Fabricação de estruturas metálicas</v>
      </c>
    </row>
    <row r="305" spans="1:5">
      <c r="A305">
        <v>2001</v>
      </c>
      <c r="B305">
        <v>2512800</v>
      </c>
      <c r="D305" t="s">
        <v>1251</v>
      </c>
      <c r="E305" t="str">
        <f t="shared" si="4"/>
        <v>2512800-Fabricação de esquadrias de metal</v>
      </c>
    </row>
    <row r="306" spans="1:5">
      <c r="A306">
        <v>2001</v>
      </c>
      <c r="B306">
        <v>2513600</v>
      </c>
      <c r="D306" t="s">
        <v>1252</v>
      </c>
      <c r="E306" t="str">
        <f t="shared" si="4"/>
        <v>2513600-Fabricação de obras de caldeiraria pesada</v>
      </c>
    </row>
    <row r="307" spans="1:5">
      <c r="A307">
        <v>2001</v>
      </c>
      <c r="B307">
        <v>2521700</v>
      </c>
      <c r="D307" t="s">
        <v>1253</v>
      </c>
      <c r="E307" t="str">
        <f t="shared" si="4"/>
        <v>2521700-Fabricação de tanques, reservatórios metálicos e caldeiras para aquecimento central</v>
      </c>
    </row>
    <row r="308" spans="1:5">
      <c r="A308">
        <v>2001</v>
      </c>
      <c r="B308">
        <v>2522500</v>
      </c>
      <c r="D308" t="s">
        <v>1254</v>
      </c>
      <c r="E308" t="str">
        <f t="shared" si="4"/>
        <v>2522500-Fabricação de caldeiras geradoras de vapor, exceto para aquecimento central e para veículos</v>
      </c>
    </row>
    <row r="309" spans="1:5">
      <c r="A309">
        <v>2001</v>
      </c>
      <c r="B309">
        <v>2531401</v>
      </c>
      <c r="D309" t="s">
        <v>1255</v>
      </c>
      <c r="E309" t="str">
        <f t="shared" si="4"/>
        <v>2531401-Produção de forjados de aço</v>
      </c>
    </row>
    <row r="310" spans="1:5">
      <c r="A310">
        <v>2001</v>
      </c>
      <c r="B310">
        <v>2531402</v>
      </c>
      <c r="D310" t="s">
        <v>1256</v>
      </c>
      <c r="E310" t="str">
        <f t="shared" si="4"/>
        <v>2531402-Produção de forjados de metais não-ferrosos e suas ligas</v>
      </c>
    </row>
    <row r="311" spans="1:5">
      <c r="A311">
        <v>2001</v>
      </c>
      <c r="B311">
        <v>2532201</v>
      </c>
      <c r="D311" t="s">
        <v>1257</v>
      </c>
      <c r="E311" t="str">
        <f t="shared" si="4"/>
        <v>2532201-Produção de artefatos estampados de metal</v>
      </c>
    </row>
    <row r="312" spans="1:5">
      <c r="A312">
        <v>2001</v>
      </c>
      <c r="B312">
        <v>2532202</v>
      </c>
      <c r="D312" t="s">
        <v>1258</v>
      </c>
      <c r="E312" t="str">
        <f t="shared" si="4"/>
        <v>2532202-Metalurgia do pó</v>
      </c>
    </row>
    <row r="313" spans="1:5">
      <c r="A313">
        <v>2001</v>
      </c>
      <c r="B313">
        <v>2539001</v>
      </c>
      <c r="D313" t="s">
        <v>1259</v>
      </c>
      <c r="E313" t="str">
        <f t="shared" si="4"/>
        <v>2539001-Serviços de usinagem, tornearia e solda</v>
      </c>
    </row>
    <row r="314" spans="1:5">
      <c r="A314">
        <v>2001</v>
      </c>
      <c r="B314">
        <v>2539002</v>
      </c>
      <c r="D314" t="s">
        <v>1260</v>
      </c>
      <c r="E314" t="str">
        <f t="shared" si="4"/>
        <v>2539002-Serviços de tratamento e revestimento em metais</v>
      </c>
    </row>
    <row r="315" spans="1:5">
      <c r="A315">
        <v>2001</v>
      </c>
      <c r="B315">
        <v>2541100</v>
      </c>
      <c r="D315" t="s">
        <v>1261</v>
      </c>
      <c r="E315" t="str">
        <f t="shared" si="4"/>
        <v>2541100-Fabricação de artigos de cutelaria</v>
      </c>
    </row>
    <row r="316" spans="1:5">
      <c r="A316">
        <v>2001</v>
      </c>
      <c r="B316">
        <v>2542000</v>
      </c>
      <c r="D316" t="s">
        <v>1262</v>
      </c>
      <c r="E316" t="str">
        <f t="shared" si="4"/>
        <v>2542000-Fabricação de artigos de serralheria, exceto esquadrias</v>
      </c>
    </row>
    <row r="317" spans="1:5">
      <c r="A317">
        <v>2001</v>
      </c>
      <c r="B317">
        <v>2543800</v>
      </c>
      <c r="D317" t="s">
        <v>1263</v>
      </c>
      <c r="E317" t="str">
        <f t="shared" si="4"/>
        <v>2543800-Fabricação de ferramentas</v>
      </c>
    </row>
    <row r="318" spans="1:5">
      <c r="A318">
        <v>2001</v>
      </c>
      <c r="B318">
        <v>2550101</v>
      </c>
      <c r="D318" t="s">
        <v>1264</v>
      </c>
      <c r="E318" t="str">
        <f t="shared" si="4"/>
        <v>2550101-Fabricação de equipamento bélico pesado, exceto veículos militares de combate</v>
      </c>
    </row>
    <row r="319" spans="1:5">
      <c r="A319">
        <v>2001</v>
      </c>
      <c r="B319">
        <v>2550102</v>
      </c>
      <c r="D319" t="s">
        <v>1265</v>
      </c>
      <c r="E319" t="str">
        <f t="shared" si="4"/>
        <v>2550102-Fabricação de armas de fogo e munições</v>
      </c>
    </row>
    <row r="320" spans="1:5">
      <c r="A320">
        <v>2001</v>
      </c>
      <c r="B320">
        <v>2591800</v>
      </c>
      <c r="D320" t="s">
        <v>1266</v>
      </c>
      <c r="E320" t="str">
        <f t="shared" si="4"/>
        <v>2591800-Fabricação de embalagens metálicas</v>
      </c>
    </row>
    <row r="321" spans="1:5">
      <c r="A321">
        <v>2001</v>
      </c>
      <c r="B321">
        <v>2592601</v>
      </c>
      <c r="D321" t="s">
        <v>1267</v>
      </c>
      <c r="E321" t="str">
        <f t="shared" si="4"/>
        <v>2592601-Fabricação de produtos de trefilados de metal padronizados</v>
      </c>
    </row>
    <row r="322" spans="1:5">
      <c r="A322">
        <v>2001</v>
      </c>
      <c r="B322">
        <v>2592602</v>
      </c>
      <c r="D322" t="s">
        <v>1268</v>
      </c>
      <c r="E322" t="str">
        <f t="shared" si="4"/>
        <v>2592602-Fabricação de produtos de trefilados de metal, exceto padronizados</v>
      </c>
    </row>
    <row r="323" spans="1:5">
      <c r="A323">
        <v>2001</v>
      </c>
      <c r="B323">
        <v>2593400</v>
      </c>
      <c r="D323" t="s">
        <v>1269</v>
      </c>
      <c r="E323" t="str">
        <f t="shared" si="4"/>
        <v>2593400-Fabricação de artigos de metal para uso doméstico e pessoal</v>
      </c>
    </row>
    <row r="324" spans="1:5">
      <c r="A324">
        <v>2001</v>
      </c>
      <c r="B324">
        <v>2599301</v>
      </c>
      <c r="D324" t="s">
        <v>1270</v>
      </c>
      <c r="E324" t="str">
        <f t="shared" si="4"/>
        <v>2599301-Serviços de confecção de armações metálicas para a construção</v>
      </c>
    </row>
    <row r="325" spans="1:5">
      <c r="A325">
        <v>2001</v>
      </c>
      <c r="B325">
        <v>2599302</v>
      </c>
      <c r="D325" t="s">
        <v>1271</v>
      </c>
      <c r="E325" t="str">
        <f t="shared" si="4"/>
        <v>2599302-Serviço de corte e dobra de metais</v>
      </c>
    </row>
    <row r="326" spans="1:5">
      <c r="A326">
        <v>2001</v>
      </c>
      <c r="B326">
        <v>2599399</v>
      </c>
      <c r="D326" t="s">
        <v>1272</v>
      </c>
      <c r="E326" t="str">
        <f t="shared" si="4"/>
        <v>2599399-Fabricação de outros produtos de metal não especificados</v>
      </c>
    </row>
    <row r="327" spans="1:5">
      <c r="A327">
        <v>2001</v>
      </c>
      <c r="B327">
        <v>2610800</v>
      </c>
      <c r="D327" t="s">
        <v>1273</v>
      </c>
      <c r="E327" t="str">
        <f t="shared" si="4"/>
        <v>2610800-Fabricação de componentes eletrônicos</v>
      </c>
    </row>
    <row r="328" spans="1:5">
      <c r="A328">
        <v>2001</v>
      </c>
      <c r="B328">
        <v>2621300</v>
      </c>
      <c r="D328" t="s">
        <v>1274</v>
      </c>
      <c r="E328" t="str">
        <f t="shared" ref="E328:E391" si="5">CONCATENATE(B328,"-",D328)</f>
        <v>2621300-Fabricação de equipamentos de informática</v>
      </c>
    </row>
    <row r="329" spans="1:5">
      <c r="A329">
        <v>2001</v>
      </c>
      <c r="B329">
        <v>2622100</v>
      </c>
      <c r="D329" t="s">
        <v>1275</v>
      </c>
      <c r="E329" t="str">
        <f t="shared" si="5"/>
        <v>2622100-Fabricação de periféricos para equipamentos de informática</v>
      </c>
    </row>
    <row r="330" spans="1:5">
      <c r="A330">
        <v>2001</v>
      </c>
      <c r="B330">
        <v>2631100</v>
      </c>
      <c r="D330" t="s">
        <v>1276</v>
      </c>
      <c r="E330" t="str">
        <f t="shared" si="5"/>
        <v>2631100-Fabricação de equipamentos transmissores de comunicação, peças e acessórios</v>
      </c>
    </row>
    <row r="331" spans="1:5">
      <c r="A331">
        <v>2001</v>
      </c>
      <c r="B331">
        <v>2632900</v>
      </c>
      <c r="D331" t="s">
        <v>1277</v>
      </c>
      <c r="E331" t="str">
        <f t="shared" si="5"/>
        <v>2632900-Fabricação de aparelhos telefônicos e de outros equipamentos de comunicação, peças e acessórios</v>
      </c>
    </row>
    <row r="332" spans="1:5">
      <c r="A332">
        <v>2001</v>
      </c>
      <c r="B332">
        <v>2640000</v>
      </c>
      <c r="D332" t="s">
        <v>1278</v>
      </c>
      <c r="E332" t="str">
        <f t="shared" si="5"/>
        <v>2640000- Fabricação de aparelhos de recepção, reprodução, gravação e amplificação de áudio e video</v>
      </c>
    </row>
    <row r="333" spans="1:5">
      <c r="A333">
        <v>2001</v>
      </c>
      <c r="B333">
        <v>2651500</v>
      </c>
      <c r="D333" t="s">
        <v>1279</v>
      </c>
      <c r="E333" t="str">
        <f t="shared" si="5"/>
        <v>2651500-Fabricação de aparelhos e equipamentos de medida, teste e controle</v>
      </c>
    </row>
    <row r="334" spans="1:5">
      <c r="A334">
        <v>2001</v>
      </c>
      <c r="B334">
        <v>2652300</v>
      </c>
      <c r="D334" t="s">
        <v>1280</v>
      </c>
      <c r="E334" t="str">
        <f t="shared" si="5"/>
        <v>2652300-Fabricação de cronômetros e relógios</v>
      </c>
    </row>
    <row r="335" spans="1:5">
      <c r="A335">
        <v>2001</v>
      </c>
      <c r="B335">
        <v>2660400</v>
      </c>
      <c r="D335" t="s">
        <v>1281</v>
      </c>
      <c r="E335" t="str">
        <f t="shared" si="5"/>
        <v>2660400-Fabricação de aparelhos eletromédicos e eletroterapêuticos e equipamentos de irradiação</v>
      </c>
    </row>
    <row r="336" spans="1:5">
      <c r="A336">
        <v>2001</v>
      </c>
      <c r="B336">
        <v>2670101</v>
      </c>
      <c r="D336" t="s">
        <v>1282</v>
      </c>
      <c r="E336" t="str">
        <f t="shared" si="5"/>
        <v>2670101-Fabricação de equipamentos e instrumentos ópticos, peças e acessórios</v>
      </c>
    </row>
    <row r="337" spans="1:5">
      <c r="A337">
        <v>2001</v>
      </c>
      <c r="B337">
        <v>2670102</v>
      </c>
      <c r="D337" t="s">
        <v>1283</v>
      </c>
      <c r="E337" t="str">
        <f t="shared" si="5"/>
        <v>2670102-Fabricação de aparelhos fotográficos e cinematográficos, peças e acessórios</v>
      </c>
    </row>
    <row r="338" spans="1:5">
      <c r="A338">
        <v>2001</v>
      </c>
      <c r="B338">
        <v>2680900</v>
      </c>
      <c r="D338" t="s">
        <v>1284</v>
      </c>
      <c r="E338" t="str">
        <f t="shared" si="5"/>
        <v>2680900-Fabricação de mídias virgens, magnéticas e ópticas</v>
      </c>
    </row>
    <row r="339" spans="1:5">
      <c r="A339">
        <v>2001</v>
      </c>
      <c r="B339">
        <v>2710401</v>
      </c>
      <c r="D339" t="s">
        <v>1285</v>
      </c>
      <c r="E339" t="str">
        <f t="shared" si="5"/>
        <v>2710401-Fabricação de geradores de corrente contínua e alternada, peças e acessórios</v>
      </c>
    </row>
    <row r="340" spans="1:5">
      <c r="A340">
        <v>2001</v>
      </c>
      <c r="B340">
        <v>2710402</v>
      </c>
      <c r="D340" t="s">
        <v>1286</v>
      </c>
      <c r="E340" t="str">
        <f t="shared" si="5"/>
        <v>2710402-Fabricação de transformadores, indutores, conversores, sincronizadores , peças e acessórios</v>
      </c>
    </row>
    <row r="341" spans="1:5">
      <c r="A341">
        <v>2001</v>
      </c>
      <c r="B341">
        <v>2710403</v>
      </c>
      <c r="D341" t="s">
        <v>1287</v>
      </c>
      <c r="E341" t="str">
        <f t="shared" si="5"/>
        <v>2710403-Fabricação de motores elétricos, peças e acessórios</v>
      </c>
    </row>
    <row r="342" spans="1:5">
      <c r="A342">
        <v>2001</v>
      </c>
      <c r="B342">
        <v>2721000</v>
      </c>
      <c r="D342" t="s">
        <v>1288</v>
      </c>
      <c r="E342" t="str">
        <f t="shared" si="5"/>
        <v>2721000-Fabricação de pilhas, baterias e acumuladores elétricos, exceto para veículos automotores</v>
      </c>
    </row>
    <row r="343" spans="1:5">
      <c r="A343">
        <v>2001</v>
      </c>
      <c r="B343">
        <v>2722801</v>
      </c>
      <c r="D343" t="s">
        <v>1289</v>
      </c>
      <c r="E343" t="str">
        <f t="shared" si="5"/>
        <v>2722801-Fabricação de baterias e acumuladores para veículos automotores</v>
      </c>
    </row>
    <row r="344" spans="1:5">
      <c r="A344">
        <v>2001</v>
      </c>
      <c r="B344">
        <v>2722802</v>
      </c>
      <c r="D344" t="s">
        <v>1290</v>
      </c>
      <c r="E344" t="str">
        <f t="shared" si="5"/>
        <v>2722802-Recondicionamento de baterias e acumuladores para veículos automotores</v>
      </c>
    </row>
    <row r="345" spans="1:5">
      <c r="A345">
        <v>2001</v>
      </c>
      <c r="B345">
        <v>2731700</v>
      </c>
      <c r="D345" t="s">
        <v>1291</v>
      </c>
      <c r="E345" t="str">
        <f t="shared" si="5"/>
        <v>2731700-Fabricação de aparelhos e equipamentos para distribuição e controle de energia elétrica</v>
      </c>
    </row>
    <row r="346" spans="1:5">
      <c r="A346">
        <v>2001</v>
      </c>
      <c r="B346">
        <v>2732500</v>
      </c>
      <c r="D346" t="s">
        <v>1292</v>
      </c>
      <c r="E346" t="str">
        <f t="shared" si="5"/>
        <v>2732500-Fabricação de material elétrico para instalações em circuito de consumo</v>
      </c>
    </row>
    <row r="347" spans="1:5">
      <c r="A347">
        <v>2001</v>
      </c>
      <c r="B347">
        <v>2733300</v>
      </c>
      <c r="D347" t="s">
        <v>1293</v>
      </c>
      <c r="E347" t="str">
        <f t="shared" si="5"/>
        <v>2733300-Fabricação de fios, cabos e condutores elétricos isolados</v>
      </c>
    </row>
    <row r="348" spans="1:5">
      <c r="A348">
        <v>2001</v>
      </c>
      <c r="B348">
        <v>2740601</v>
      </c>
      <c r="D348" t="s">
        <v>1294</v>
      </c>
      <c r="E348" t="str">
        <f t="shared" si="5"/>
        <v>2740601-Fabricação de lâmpadas</v>
      </c>
    </row>
    <row r="349" spans="1:5">
      <c r="A349">
        <v>2001</v>
      </c>
      <c r="B349">
        <v>2740602</v>
      </c>
      <c r="D349" t="s">
        <v>1295</v>
      </c>
      <c r="E349" t="str">
        <f t="shared" si="5"/>
        <v>2740602-Fabricação de luminárias e outros equipamentos de iluminação</v>
      </c>
    </row>
    <row r="350" spans="1:5">
      <c r="A350">
        <v>2001</v>
      </c>
      <c r="B350">
        <v>2751100</v>
      </c>
      <c r="D350" t="s">
        <v>1296</v>
      </c>
      <c r="E350" t="str">
        <f t="shared" si="5"/>
        <v>2751100-Fabricação de fogões, refrigeradores,máquinas de lavar e secar para uso doméstico, peças/acessórios</v>
      </c>
    </row>
    <row r="351" spans="1:5">
      <c r="A351">
        <v>2001</v>
      </c>
      <c r="B351">
        <v>2759701</v>
      </c>
      <c r="D351" t="s">
        <v>1297</v>
      </c>
      <c r="E351" t="str">
        <f t="shared" si="5"/>
        <v>2759701-Fabricação de aparelhos elétricos de uso pessoal, peças e acessórios</v>
      </c>
    </row>
    <row r="352" spans="1:5">
      <c r="A352">
        <v>2001</v>
      </c>
      <c r="B352">
        <v>2759799</v>
      </c>
      <c r="D352" t="s">
        <v>1298</v>
      </c>
      <c r="E352" t="str">
        <f t="shared" si="5"/>
        <v>2759799-Fabricação de outros aparelhos eletrodomésticos não especificados, peças e acessórios</v>
      </c>
    </row>
    <row r="353" spans="1:5">
      <c r="A353">
        <v>2001</v>
      </c>
      <c r="B353">
        <v>2790201</v>
      </c>
      <c r="D353" t="s">
        <v>1299</v>
      </c>
      <c r="E353" t="str">
        <f t="shared" si="5"/>
        <v>2790201-Fabricação de eletrodos, contatos e outros artigos de carvão e grafita para uso elétrico</v>
      </c>
    </row>
    <row r="354" spans="1:5">
      <c r="A354">
        <v>2001</v>
      </c>
      <c r="B354">
        <v>2790202</v>
      </c>
      <c r="D354" t="s">
        <v>1300</v>
      </c>
      <c r="E354" t="str">
        <f t="shared" si="5"/>
        <v>2790202-Fabricação de equipamentos para sinalização e alarme</v>
      </c>
    </row>
    <row r="355" spans="1:5">
      <c r="A355">
        <v>2001</v>
      </c>
      <c r="B355">
        <v>2790299</v>
      </c>
      <c r="D355" t="s">
        <v>1301</v>
      </c>
      <c r="E355" t="str">
        <f t="shared" si="5"/>
        <v>2790299-Fabricação de outros equipamentos e aparelhos elétricos não especificados</v>
      </c>
    </row>
    <row r="356" spans="1:5">
      <c r="A356">
        <v>2001</v>
      </c>
      <c r="B356">
        <v>2811900</v>
      </c>
      <c r="D356" t="s">
        <v>1302</v>
      </c>
      <c r="E356" t="str">
        <f t="shared" si="5"/>
        <v>2811900-Fabricação de motores e turbinas, peças e acessórios, exceto para aviões e veículos rodoviários</v>
      </c>
    </row>
    <row r="357" spans="1:5">
      <c r="A357">
        <v>2001</v>
      </c>
      <c r="B357">
        <v>2812700</v>
      </c>
      <c r="D357" t="s">
        <v>1303</v>
      </c>
      <c r="E357" t="str">
        <f t="shared" si="5"/>
        <v>2812700-Fabricação de equipamentos hidráulicos e pneumáticos, peças e acessórios, exceto valvulas</v>
      </c>
    </row>
    <row r="358" spans="1:5">
      <c r="A358">
        <v>2001</v>
      </c>
      <c r="B358">
        <v>2813500</v>
      </c>
      <c r="D358" t="s">
        <v>1304</v>
      </c>
      <c r="E358" t="str">
        <f t="shared" si="5"/>
        <v>2813500-Fabricação de válvulas, registros e dispositivos semelhantes, peças e acessórios</v>
      </c>
    </row>
    <row r="359" spans="1:5">
      <c r="A359">
        <v>2001</v>
      </c>
      <c r="B359">
        <v>2814301</v>
      </c>
      <c r="D359" t="s">
        <v>1305</v>
      </c>
      <c r="E359" t="str">
        <f t="shared" si="5"/>
        <v>2814301-Fabricação de compressores para uso industrial, peças e acessórios</v>
      </c>
    </row>
    <row r="360" spans="1:5">
      <c r="A360">
        <v>2001</v>
      </c>
      <c r="B360">
        <v>2814302</v>
      </c>
      <c r="D360" t="s">
        <v>1306</v>
      </c>
      <c r="E360" t="str">
        <f t="shared" si="5"/>
        <v>2814302-Fabricação de compressores para uso não-industrial, peças e acessórios</v>
      </c>
    </row>
    <row r="361" spans="1:5">
      <c r="A361">
        <v>2001</v>
      </c>
      <c r="B361">
        <v>2815101</v>
      </c>
      <c r="D361" t="s">
        <v>1307</v>
      </c>
      <c r="E361" t="str">
        <f t="shared" si="5"/>
        <v>2815101-Fabricação de rolamentos para fins industriais</v>
      </c>
    </row>
    <row r="362" spans="1:5">
      <c r="A362">
        <v>2001</v>
      </c>
      <c r="B362">
        <v>2815102</v>
      </c>
      <c r="D362" t="s">
        <v>1308</v>
      </c>
      <c r="E362" t="str">
        <f t="shared" si="5"/>
        <v>2815102-Fabricação de equipamentos de transmissão para fins industriais, exceto rolamentos</v>
      </c>
    </row>
    <row r="363" spans="1:5">
      <c r="A363">
        <v>2001</v>
      </c>
      <c r="B363">
        <v>2821601</v>
      </c>
      <c r="D363" t="s">
        <v>1309</v>
      </c>
      <c r="E363" t="str">
        <f t="shared" si="5"/>
        <v>2821601-Fabricação de fornos industriais, aparelhos e equipamentos não-elétricos para instalações térmicas</v>
      </c>
    </row>
    <row r="364" spans="1:5">
      <c r="A364">
        <v>2001</v>
      </c>
      <c r="B364">
        <v>2821602</v>
      </c>
      <c r="D364" t="s">
        <v>1310</v>
      </c>
      <c r="E364" t="str">
        <f t="shared" si="5"/>
        <v>2821602-Fabricação de estufas e fornos elétricos para fins industriais, peças e acessórios</v>
      </c>
    </row>
    <row r="365" spans="1:5">
      <c r="A365">
        <v>2001</v>
      </c>
      <c r="B365">
        <v>2822401</v>
      </c>
      <c r="D365" t="s">
        <v>1311</v>
      </c>
      <c r="E365" t="str">
        <f t="shared" si="5"/>
        <v>2822401-Fabricação de máquinas, equipamentos e aparelhos para transporte e elevação de pessoas</v>
      </c>
    </row>
    <row r="366" spans="1:5">
      <c r="A366">
        <v>2001</v>
      </c>
      <c r="B366">
        <v>2822402</v>
      </c>
      <c r="D366" t="s">
        <v>1312</v>
      </c>
      <c r="E366" t="str">
        <f t="shared" si="5"/>
        <v>2822402-Fabricação de máquinas, equipamentos e aparelhos para transporte e elevação de cargas</v>
      </c>
    </row>
    <row r="367" spans="1:5">
      <c r="A367">
        <v>2001</v>
      </c>
      <c r="B367">
        <v>2823200</v>
      </c>
      <c r="D367" t="s">
        <v>1313</v>
      </c>
      <c r="E367" t="str">
        <f t="shared" si="5"/>
        <v>2823200-Fabricação de máquinas e aparelhos de refrigeração e ventilação para uso industrial e comercial</v>
      </c>
    </row>
    <row r="368" spans="1:5">
      <c r="A368">
        <v>2001</v>
      </c>
      <c r="B368">
        <v>2824101</v>
      </c>
      <c r="D368" t="s">
        <v>1314</v>
      </c>
      <c r="E368" t="str">
        <f t="shared" si="5"/>
        <v>2824101-Fabricação de aparelhos e equipamentos de ar condicionado para uso industrial</v>
      </c>
    </row>
    <row r="369" spans="1:5">
      <c r="A369">
        <v>2001</v>
      </c>
      <c r="B369">
        <v>2824102</v>
      </c>
      <c r="D369" t="s">
        <v>1315</v>
      </c>
      <c r="E369" t="str">
        <f t="shared" si="5"/>
        <v>2824102-Fabricação de aparelhos e equipamentos de ar condicionado para uso não-industrial</v>
      </c>
    </row>
    <row r="370" spans="1:5">
      <c r="A370">
        <v>2001</v>
      </c>
      <c r="B370">
        <v>2825900</v>
      </c>
      <c r="D370" t="s">
        <v>1316</v>
      </c>
      <c r="E370" t="str">
        <f t="shared" si="5"/>
        <v>2825900-Fabricação de máquinas e equipamentos para saneamento básico e ambiental, peças e acessórios</v>
      </c>
    </row>
    <row r="371" spans="1:5">
      <c r="A371">
        <v>2001</v>
      </c>
      <c r="B371">
        <v>2829101</v>
      </c>
      <c r="D371" t="s">
        <v>1317</v>
      </c>
      <c r="E371" t="str">
        <f t="shared" si="5"/>
        <v>2829101-Fabricação de máquinas  e equipamentos não-eletrônicos para escritório, peças e acessórios</v>
      </c>
    </row>
    <row r="372" spans="1:5">
      <c r="A372">
        <v>2001</v>
      </c>
      <c r="B372">
        <v>2829199</v>
      </c>
      <c r="D372" t="s">
        <v>1318</v>
      </c>
      <c r="E372" t="str">
        <f t="shared" si="5"/>
        <v>2829199-Fabricação de outras máquinas e equipamentos de uso geral não especificados anteriormente, peças e a</v>
      </c>
    </row>
    <row r="373" spans="1:5">
      <c r="A373">
        <v>2001</v>
      </c>
      <c r="B373">
        <v>2831300</v>
      </c>
      <c r="D373" t="s">
        <v>1319</v>
      </c>
      <c r="E373" t="str">
        <f t="shared" si="5"/>
        <v>2831300-Fabricação de tratores agrícolas, peças e acessórios</v>
      </c>
    </row>
    <row r="374" spans="1:5">
      <c r="A374">
        <v>2001</v>
      </c>
      <c r="B374">
        <v>2832100</v>
      </c>
      <c r="D374" t="s">
        <v>1320</v>
      </c>
      <c r="E374" t="str">
        <f t="shared" si="5"/>
        <v>2832100-Fabricação de equipamentos para irrigação agrícola, peças e acessórios</v>
      </c>
    </row>
    <row r="375" spans="1:5">
      <c r="A375">
        <v>2001</v>
      </c>
      <c r="B375">
        <v>2833000</v>
      </c>
      <c r="D375" t="s">
        <v>1321</v>
      </c>
      <c r="E375" t="str">
        <f t="shared" si="5"/>
        <v>2833000-Fabricação de máquinas e equipamentos para a agropecuária, peças e acessórios, exceto para irrigação</v>
      </c>
    </row>
    <row r="376" spans="1:5">
      <c r="A376">
        <v>2001</v>
      </c>
      <c r="B376">
        <v>2840200</v>
      </c>
      <c r="D376" t="s">
        <v>1322</v>
      </c>
      <c r="E376" t="str">
        <f t="shared" si="5"/>
        <v>2840200-Fabricação de máquinas-ferramenta, peças e acessórios</v>
      </c>
    </row>
    <row r="377" spans="1:5">
      <c r="A377">
        <v>2001</v>
      </c>
      <c r="B377">
        <v>2851800</v>
      </c>
      <c r="D377" t="s">
        <v>1323</v>
      </c>
      <c r="E377" t="str">
        <f t="shared" si="5"/>
        <v>2851800-Fabricação de máquinas e equipamentos para a prospecção e extração de petróleo, peças e acessórios</v>
      </c>
    </row>
    <row r="378" spans="1:5">
      <c r="A378">
        <v>2001</v>
      </c>
      <c r="B378">
        <v>2852600</v>
      </c>
      <c r="D378" t="s">
        <v>1324</v>
      </c>
      <c r="E378" t="str">
        <f t="shared" si="5"/>
        <v>2852600-Fabricação de máquinas e equipamentos de uso na extração mineral, exceto na extração de petróleo</v>
      </c>
    </row>
    <row r="379" spans="1:5">
      <c r="A379">
        <v>2001</v>
      </c>
      <c r="B379">
        <v>2853400</v>
      </c>
      <c r="D379" t="s">
        <v>1325</v>
      </c>
      <c r="E379" t="str">
        <f t="shared" si="5"/>
        <v>2853400-Fabricação de tratores, peças e acessórios, exceto agrícolas</v>
      </c>
    </row>
    <row r="380" spans="1:5">
      <c r="A380">
        <v>2001</v>
      </c>
      <c r="B380">
        <v>2854200</v>
      </c>
      <c r="D380" t="s">
        <v>1326</v>
      </c>
      <c r="E380" t="str">
        <f t="shared" si="5"/>
        <v>2854200-Fabricação de máquinas e equipamentos p/ terraplenagem, pavimentação e construção,exceto tratores</v>
      </c>
    </row>
    <row r="381" spans="1:5">
      <c r="A381">
        <v>2001</v>
      </c>
      <c r="B381">
        <v>2861500</v>
      </c>
      <c r="D381" t="s">
        <v>1327</v>
      </c>
      <c r="E381" t="str">
        <f t="shared" si="5"/>
        <v>2861500-Fabricação de máquinas para a indústria metalúrgica, peças e acessórios</v>
      </c>
    </row>
    <row r="382" spans="1:5">
      <c r="A382">
        <v>2001</v>
      </c>
      <c r="B382">
        <v>2862300</v>
      </c>
      <c r="D382" t="s">
        <v>1328</v>
      </c>
      <c r="E382" t="str">
        <f t="shared" si="5"/>
        <v>2862300-Fabricação máquinas, equipamentos para indústrias de alimentos, bebidas e fumo, peças e acessórios</v>
      </c>
    </row>
    <row r="383" spans="1:5">
      <c r="A383">
        <v>2001</v>
      </c>
      <c r="B383">
        <v>2863100</v>
      </c>
      <c r="D383" t="s">
        <v>1329</v>
      </c>
      <c r="E383" t="str">
        <f t="shared" si="5"/>
        <v>2863100-Fabricação de máquinas e equipamentos para a indústria têxtil, peças e acessórios</v>
      </c>
    </row>
    <row r="384" spans="1:5">
      <c r="A384">
        <v>2001</v>
      </c>
      <c r="B384">
        <v>2864000</v>
      </c>
      <c r="D384" t="s">
        <v>1330</v>
      </c>
      <c r="E384" t="str">
        <f t="shared" si="5"/>
        <v>2864000-Fabricação de máquinas e equipamentos para as indústrias do vestuário, do couro e de calçados</v>
      </c>
    </row>
    <row r="385" spans="1:5">
      <c r="A385">
        <v>2001</v>
      </c>
      <c r="B385">
        <v>2865800</v>
      </c>
      <c r="D385" t="s">
        <v>1331</v>
      </c>
      <c r="E385" t="str">
        <f t="shared" si="5"/>
        <v>2865800-Fabricação de máquinas e equipamentos para as indústrias de celulose, papel e papelão e artefatos.</v>
      </c>
    </row>
    <row r="386" spans="1:5">
      <c r="A386">
        <v>2001</v>
      </c>
      <c r="B386">
        <v>2866600</v>
      </c>
      <c r="D386" t="s">
        <v>1332</v>
      </c>
      <c r="E386" t="str">
        <f t="shared" si="5"/>
        <v>2866600-Fabricação de máquinas e equipamentos para a indústria do plástico, peças e acessórios</v>
      </c>
    </row>
    <row r="387" spans="1:5">
      <c r="A387">
        <v>2001</v>
      </c>
      <c r="B387">
        <v>2869100</v>
      </c>
      <c r="D387" t="s">
        <v>1333</v>
      </c>
      <c r="E387" t="str">
        <f t="shared" si="5"/>
        <v>2869100-Fabricação de máquinas e equipamentos para uso industrial específico, peças e acessórios</v>
      </c>
    </row>
    <row r="388" spans="1:5">
      <c r="A388">
        <v>2001</v>
      </c>
      <c r="B388">
        <v>2910701</v>
      </c>
      <c r="D388" t="s">
        <v>1334</v>
      </c>
      <c r="E388" t="str">
        <f t="shared" si="5"/>
        <v>2910701-Fabricação de automóveis, camionetas e utilitários</v>
      </c>
    </row>
    <row r="389" spans="1:5">
      <c r="A389">
        <v>2001</v>
      </c>
      <c r="B389">
        <v>2910702</v>
      </c>
      <c r="D389" t="s">
        <v>1335</v>
      </c>
      <c r="E389" t="str">
        <f t="shared" si="5"/>
        <v>2910702-Fabricação de chassis com motor para automóveis, camionetas e utilitários</v>
      </c>
    </row>
    <row r="390" spans="1:5">
      <c r="A390">
        <v>2001</v>
      </c>
      <c r="B390">
        <v>2910703</v>
      </c>
      <c r="D390" t="s">
        <v>1336</v>
      </c>
      <c r="E390" t="str">
        <f t="shared" si="5"/>
        <v>2910703-Fabricação de motores para automóveis, camionetas e utilitários</v>
      </c>
    </row>
    <row r="391" spans="1:5">
      <c r="A391">
        <v>2001</v>
      </c>
      <c r="B391">
        <v>2920401</v>
      </c>
      <c r="D391" t="s">
        <v>1337</v>
      </c>
      <c r="E391" t="str">
        <f t="shared" si="5"/>
        <v>2920401-Fabricação de caminhões e ônibus</v>
      </c>
    </row>
    <row r="392" spans="1:5">
      <c r="A392">
        <v>2001</v>
      </c>
      <c r="B392">
        <v>2920402</v>
      </c>
      <c r="D392" t="s">
        <v>1338</v>
      </c>
      <c r="E392" t="str">
        <f t="shared" ref="E392:E455" si="6">CONCATENATE(B392,"-",D392)</f>
        <v>2920402-Fabricação de motores para caminhões e ônibus</v>
      </c>
    </row>
    <row r="393" spans="1:5">
      <c r="A393">
        <v>2001</v>
      </c>
      <c r="B393">
        <v>2930101</v>
      </c>
      <c r="D393" t="s">
        <v>1339</v>
      </c>
      <c r="E393" t="str">
        <f t="shared" si="6"/>
        <v>2930101-Fabricação de cabines, carrocerias e reboques para caminhões</v>
      </c>
    </row>
    <row r="394" spans="1:5">
      <c r="A394">
        <v>2001</v>
      </c>
      <c r="B394">
        <v>2930102</v>
      </c>
      <c r="D394" t="s">
        <v>1340</v>
      </c>
      <c r="E394" t="str">
        <f t="shared" si="6"/>
        <v>2930102-Fabricação de carrocerias para ônibus</v>
      </c>
    </row>
    <row r="395" spans="1:5">
      <c r="A395">
        <v>2001</v>
      </c>
      <c r="B395">
        <v>2930103</v>
      </c>
      <c r="D395" t="s">
        <v>1341</v>
      </c>
      <c r="E395" t="str">
        <f t="shared" si="6"/>
        <v>2930103-Fabricação de cabines, carrocerias e reboques para veículos automotores, exceto caminhões e ônibus</v>
      </c>
    </row>
    <row r="396" spans="1:5">
      <c r="A396">
        <v>2001</v>
      </c>
      <c r="B396">
        <v>2941700</v>
      </c>
      <c r="D396" t="s">
        <v>1342</v>
      </c>
      <c r="E396" t="str">
        <f t="shared" si="6"/>
        <v>2941700-Fabricação de peças e acessórios para o sistema motor de veículos automotores</v>
      </c>
    </row>
    <row r="397" spans="1:5">
      <c r="A397">
        <v>2001</v>
      </c>
      <c r="B397">
        <v>2942500</v>
      </c>
      <c r="D397" t="s">
        <v>1343</v>
      </c>
      <c r="E397" t="str">
        <f t="shared" si="6"/>
        <v>2942500-Fabricação de peças e acessórios para os sistemas de marcha e transmissão de veículos automotores</v>
      </c>
    </row>
    <row r="398" spans="1:5">
      <c r="A398">
        <v>2001</v>
      </c>
      <c r="B398">
        <v>2943300</v>
      </c>
      <c r="D398" t="s">
        <v>1344</v>
      </c>
      <c r="E398" t="str">
        <f t="shared" si="6"/>
        <v>2943300-Fabricação de peças e acessórios para o sistema de freios de veículos automotores</v>
      </c>
    </row>
    <row r="399" spans="1:5">
      <c r="A399">
        <v>2001</v>
      </c>
      <c r="B399">
        <v>2944100</v>
      </c>
      <c r="D399" t="s">
        <v>1345</v>
      </c>
      <c r="E399" t="str">
        <f t="shared" si="6"/>
        <v>2944100-Fabricação de peças e acessórios para o sistema de direção e suspensão de veículos automotores</v>
      </c>
    </row>
    <row r="400" spans="1:5">
      <c r="A400">
        <v>2001</v>
      </c>
      <c r="B400">
        <v>2945000</v>
      </c>
      <c r="D400" t="s">
        <v>1346</v>
      </c>
      <c r="E400" t="str">
        <f t="shared" si="6"/>
        <v>2945000-Fabricação de material elétrico e eletrônico para veículos automotores, exceto baterias</v>
      </c>
    </row>
    <row r="401" spans="1:5">
      <c r="A401">
        <v>2001</v>
      </c>
      <c r="B401">
        <v>2949201</v>
      </c>
      <c r="D401" t="s">
        <v>1347</v>
      </c>
      <c r="E401" t="str">
        <f t="shared" si="6"/>
        <v>2949201-Fabricação de bancos e estofados para veículos automotores</v>
      </c>
    </row>
    <row r="402" spans="1:5">
      <c r="A402">
        <v>2001</v>
      </c>
      <c r="B402">
        <v>2949299</v>
      </c>
      <c r="D402" t="s">
        <v>1348</v>
      </c>
      <c r="E402" t="str">
        <f t="shared" si="6"/>
        <v>2949299-Fabricação de outras peças e acessórios para veículos automotores não especificadas</v>
      </c>
    </row>
    <row r="403" spans="1:5">
      <c r="A403">
        <v>2001</v>
      </c>
      <c r="B403">
        <v>2950600</v>
      </c>
      <c r="D403" t="s">
        <v>1349</v>
      </c>
      <c r="E403" t="str">
        <f t="shared" si="6"/>
        <v>2950600-Recondicionamento e recuperação de motores para veículos automotores</v>
      </c>
    </row>
    <row r="404" spans="1:5">
      <c r="A404">
        <v>2001</v>
      </c>
      <c r="B404">
        <v>3011301</v>
      </c>
      <c r="D404" t="s">
        <v>1350</v>
      </c>
      <c r="E404" t="str">
        <f t="shared" si="6"/>
        <v>3011301-Construção de embarcações de grande porte</v>
      </c>
    </row>
    <row r="405" spans="1:5">
      <c r="A405">
        <v>2001</v>
      </c>
      <c r="B405">
        <v>3011302</v>
      </c>
      <c r="D405" t="s">
        <v>1351</v>
      </c>
      <c r="E405" t="str">
        <f t="shared" si="6"/>
        <v>3011302-Construção de embarcações para uso comercial e para usos especiais, exceto de grande porte</v>
      </c>
    </row>
    <row r="406" spans="1:5">
      <c r="A406">
        <v>2001</v>
      </c>
      <c r="B406">
        <v>3012100</v>
      </c>
      <c r="D406" t="s">
        <v>1352</v>
      </c>
      <c r="E406" t="str">
        <f t="shared" si="6"/>
        <v>3012100-Construção de embarcações para esporte e lazer</v>
      </c>
    </row>
    <row r="407" spans="1:5">
      <c r="A407">
        <v>2001</v>
      </c>
      <c r="B407">
        <v>3031800</v>
      </c>
      <c r="D407" t="s">
        <v>1353</v>
      </c>
      <c r="E407" t="str">
        <f t="shared" si="6"/>
        <v>3031800-Fabricação de locomotivas, vagões e outros materiais rodantes</v>
      </c>
    </row>
    <row r="408" spans="1:5">
      <c r="A408">
        <v>2001</v>
      </c>
      <c r="B408">
        <v>3032600</v>
      </c>
      <c r="D408" t="s">
        <v>1354</v>
      </c>
      <c r="E408" t="str">
        <f t="shared" si="6"/>
        <v>3032600-Fabricação de peças e acessórios para veículos ferroviários</v>
      </c>
    </row>
    <row r="409" spans="1:5">
      <c r="A409">
        <v>2001</v>
      </c>
      <c r="B409">
        <v>3041500</v>
      </c>
      <c r="D409" t="s">
        <v>1355</v>
      </c>
      <c r="E409" t="str">
        <f t="shared" si="6"/>
        <v>3041500-Fabricação de aeronaves</v>
      </c>
    </row>
    <row r="410" spans="1:5">
      <c r="A410">
        <v>2001</v>
      </c>
      <c r="B410">
        <v>3042300</v>
      </c>
      <c r="D410" t="s">
        <v>1356</v>
      </c>
      <c r="E410" t="str">
        <f t="shared" si="6"/>
        <v>3042300-Fabricação de turbinas, motores e outros componentes e peças para aeronaves</v>
      </c>
    </row>
    <row r="411" spans="1:5">
      <c r="A411">
        <v>2001</v>
      </c>
      <c r="B411">
        <v>3050400</v>
      </c>
      <c r="D411" t="s">
        <v>1357</v>
      </c>
      <c r="E411" t="str">
        <f t="shared" si="6"/>
        <v>3050400-Fabricação de veículos militares de combate</v>
      </c>
    </row>
    <row r="412" spans="1:5">
      <c r="A412">
        <v>2001</v>
      </c>
      <c r="B412">
        <v>3091101</v>
      </c>
      <c r="D412" t="s">
        <v>1358</v>
      </c>
      <c r="E412" t="str">
        <f t="shared" si="6"/>
        <v>3091101-Fabricação de motocicletas</v>
      </c>
    </row>
    <row r="413" spans="1:5">
      <c r="A413">
        <v>2001</v>
      </c>
      <c r="B413">
        <v>3091102</v>
      </c>
      <c r="D413" t="s">
        <v>1359</v>
      </c>
      <c r="E413" t="str">
        <f t="shared" si="6"/>
        <v>3091102-Fabricação de peças e acessórios para motocicletas</v>
      </c>
    </row>
    <row r="414" spans="1:5">
      <c r="A414">
        <v>2001</v>
      </c>
      <c r="B414">
        <v>3092000</v>
      </c>
      <c r="D414" t="s">
        <v>1360</v>
      </c>
      <c r="E414" t="str">
        <f t="shared" si="6"/>
        <v>3092000-Fabricação de bicicletas e triciclos não-motorizados, peças e acessórios</v>
      </c>
    </row>
    <row r="415" spans="1:5">
      <c r="A415">
        <v>2001</v>
      </c>
      <c r="B415">
        <v>3099700</v>
      </c>
      <c r="D415" t="s">
        <v>1361</v>
      </c>
      <c r="E415" t="str">
        <f t="shared" si="6"/>
        <v>3099700-Fabricação de equipamentos de transporte não especificados</v>
      </c>
    </row>
    <row r="416" spans="1:5">
      <c r="A416">
        <v>2001</v>
      </c>
      <c r="B416">
        <v>3101200</v>
      </c>
      <c r="D416" t="s">
        <v>1362</v>
      </c>
      <c r="E416" t="str">
        <f t="shared" si="6"/>
        <v>3101200-Fabricação de móveis com predominância de madeira</v>
      </c>
    </row>
    <row r="417" spans="1:5">
      <c r="A417">
        <v>2001</v>
      </c>
      <c r="B417">
        <v>3102100</v>
      </c>
      <c r="D417" t="s">
        <v>1363</v>
      </c>
      <c r="E417" t="str">
        <f t="shared" si="6"/>
        <v>3102100-Fabricação de móveis com predominância de metal</v>
      </c>
    </row>
    <row r="418" spans="1:5">
      <c r="A418">
        <v>2001</v>
      </c>
      <c r="B418">
        <v>3103900</v>
      </c>
      <c r="D418" t="s">
        <v>1364</v>
      </c>
      <c r="E418" t="str">
        <f t="shared" si="6"/>
        <v>3103900-Fabricação de móveis de outros materiais, exceto madeira e metal</v>
      </c>
    </row>
    <row r="419" spans="1:5">
      <c r="A419">
        <v>2001</v>
      </c>
      <c r="B419">
        <v>3104700</v>
      </c>
      <c r="D419" t="s">
        <v>1365</v>
      </c>
      <c r="E419" t="str">
        <f t="shared" si="6"/>
        <v>3104700-Fabricação de colchões</v>
      </c>
    </row>
    <row r="420" spans="1:5">
      <c r="A420">
        <v>2001</v>
      </c>
      <c r="B420">
        <v>3211601</v>
      </c>
      <c r="D420" t="s">
        <v>1366</v>
      </c>
      <c r="E420" t="str">
        <f t="shared" si="6"/>
        <v>3211601-Lapidação de gemas</v>
      </c>
    </row>
    <row r="421" spans="1:5">
      <c r="A421">
        <v>2001</v>
      </c>
      <c r="B421">
        <v>3211602</v>
      </c>
      <c r="D421" t="s">
        <v>1367</v>
      </c>
      <c r="E421" t="str">
        <f t="shared" si="6"/>
        <v>3211602-Fabricação de artefatos de joalheria e ourivesaria</v>
      </c>
    </row>
    <row r="422" spans="1:5">
      <c r="A422">
        <v>2001</v>
      </c>
      <c r="B422">
        <v>3211603</v>
      </c>
      <c r="D422" t="s">
        <v>1368</v>
      </c>
      <c r="E422" t="str">
        <f t="shared" si="6"/>
        <v>3211603-Cunhagem de moedas e medalhas</v>
      </c>
    </row>
    <row r="423" spans="1:5">
      <c r="A423">
        <v>2001</v>
      </c>
      <c r="B423">
        <v>3212400</v>
      </c>
      <c r="D423" t="s">
        <v>1369</v>
      </c>
      <c r="E423" t="str">
        <f t="shared" si="6"/>
        <v>3212400-Fabricação de bijuterias e artefatos semelhantes</v>
      </c>
    </row>
    <row r="424" spans="1:5">
      <c r="A424">
        <v>2001</v>
      </c>
      <c r="B424">
        <v>3220500</v>
      </c>
      <c r="D424" t="s">
        <v>1370</v>
      </c>
      <c r="E424" t="str">
        <f t="shared" si="6"/>
        <v>3220500-Fabricação de instrumentos musicais, peças e acessórios</v>
      </c>
    </row>
    <row r="425" spans="1:5">
      <c r="A425">
        <v>2001</v>
      </c>
      <c r="B425">
        <v>3230200</v>
      </c>
      <c r="D425" t="s">
        <v>1371</v>
      </c>
      <c r="E425" t="str">
        <f t="shared" si="6"/>
        <v>3230200-Fabricação de artefatos para pesca e esporte</v>
      </c>
    </row>
    <row r="426" spans="1:5">
      <c r="A426">
        <v>2001</v>
      </c>
      <c r="B426">
        <v>3240001</v>
      </c>
      <c r="D426" t="s">
        <v>1372</v>
      </c>
      <c r="E426" t="str">
        <f t="shared" si="6"/>
        <v>3240001-Fabricação de jogos eletrônicos</v>
      </c>
    </row>
    <row r="427" spans="1:5">
      <c r="A427">
        <v>2001</v>
      </c>
      <c r="B427">
        <v>3240002</v>
      </c>
      <c r="D427" t="s">
        <v>1373</v>
      </c>
      <c r="E427" t="str">
        <f t="shared" si="6"/>
        <v>3240002-Fabricação de mesas de bilhar, de sinuca e acessórios não associada à locação</v>
      </c>
    </row>
    <row r="428" spans="1:5">
      <c r="A428">
        <v>2001</v>
      </c>
      <c r="B428">
        <v>3240003</v>
      </c>
      <c r="D428" t="s">
        <v>1374</v>
      </c>
      <c r="E428" t="str">
        <f t="shared" si="6"/>
        <v>3240003-Fabricação de mesas de bilhar, de sinuca e acessórios associada à locação</v>
      </c>
    </row>
    <row r="429" spans="1:5">
      <c r="A429">
        <v>2001</v>
      </c>
      <c r="B429">
        <v>3240099</v>
      </c>
      <c r="D429" t="s">
        <v>1375</v>
      </c>
      <c r="E429" t="str">
        <f t="shared" si="6"/>
        <v>3240099-Fabricação de outros brinquedos e jogos recreativos não especificados</v>
      </c>
    </row>
    <row r="430" spans="1:5">
      <c r="A430">
        <v>2001</v>
      </c>
      <c r="B430">
        <v>3250701</v>
      </c>
      <c r="D430" t="s">
        <v>1376</v>
      </c>
      <c r="E430" t="str">
        <f t="shared" si="6"/>
        <v>3250701-Fabricação instrumentos não-eletrônicos e utens. de uso médico, cirúrgico, odonto. e de laboratório</v>
      </c>
    </row>
    <row r="431" spans="1:5">
      <c r="A431">
        <v>2001</v>
      </c>
      <c r="B431">
        <v>3250702</v>
      </c>
      <c r="D431" t="s">
        <v>1377</v>
      </c>
      <c r="E431" t="str">
        <f t="shared" si="6"/>
        <v>3250702-Fabricação de mobiliário para uso médico, cirúrgico, odontológico e de laboratório</v>
      </c>
    </row>
    <row r="432" spans="1:5">
      <c r="A432">
        <v>2001</v>
      </c>
      <c r="B432">
        <v>3250703</v>
      </c>
      <c r="D432" t="s">
        <v>1378</v>
      </c>
      <c r="E432" t="str">
        <f t="shared" si="6"/>
        <v>3250703-Fabricação de aparelhos e utensílios para correção de defeitos físicos e aparelhos ortopédicos em ge</v>
      </c>
    </row>
    <row r="433" spans="1:5">
      <c r="A433">
        <v>2001</v>
      </c>
      <c r="B433">
        <v>3250704</v>
      </c>
      <c r="D433" t="s">
        <v>1379</v>
      </c>
      <c r="E433" t="str">
        <f t="shared" si="6"/>
        <v>3250704-Fabricação de aparelhos e utensílios para correção de defeitos físicos e aparelhos ortopédicos</v>
      </c>
    </row>
    <row r="434" spans="1:5">
      <c r="A434">
        <v>2001</v>
      </c>
      <c r="B434">
        <v>3250705</v>
      </c>
      <c r="D434" t="s">
        <v>1380</v>
      </c>
      <c r="E434" t="str">
        <f t="shared" si="6"/>
        <v>3250705-Fabricação de materiais para medicina e odontologia</v>
      </c>
    </row>
    <row r="435" spans="1:5">
      <c r="A435">
        <v>2001</v>
      </c>
      <c r="B435">
        <v>3250706</v>
      </c>
      <c r="D435" t="s">
        <v>1381</v>
      </c>
      <c r="E435" t="str">
        <f t="shared" si="6"/>
        <v>3250706-Serviços de prótese dentária</v>
      </c>
    </row>
    <row r="436" spans="1:5">
      <c r="A436">
        <v>2001</v>
      </c>
      <c r="B436">
        <v>3250707</v>
      </c>
      <c r="D436" t="s">
        <v>1382</v>
      </c>
      <c r="E436" t="str">
        <f t="shared" si="6"/>
        <v>3250707-Fabricação de artigos ópticos</v>
      </c>
    </row>
    <row r="437" spans="1:5">
      <c r="A437">
        <v>2001</v>
      </c>
      <c r="B437">
        <v>3250709</v>
      </c>
      <c r="D437" t="s">
        <v>1383</v>
      </c>
      <c r="E437" t="str">
        <f t="shared" si="6"/>
        <v>3250709-Serviço de laboratório óptico</v>
      </c>
    </row>
    <row r="438" spans="1:5">
      <c r="A438">
        <v>2001</v>
      </c>
      <c r="B438">
        <v>3291400</v>
      </c>
      <c r="D438" t="s">
        <v>1384</v>
      </c>
      <c r="E438" t="str">
        <f t="shared" si="6"/>
        <v>3291400-Fabricação de escovas, pincéis e vassouras</v>
      </c>
    </row>
    <row r="439" spans="1:5">
      <c r="A439">
        <v>2001</v>
      </c>
      <c r="B439">
        <v>3292201</v>
      </c>
      <c r="D439" t="s">
        <v>1385</v>
      </c>
      <c r="E439" t="str">
        <f t="shared" si="6"/>
        <v>3292201-Fabricação de roupas de proteção e segurança e resistentes a fogo</v>
      </c>
    </row>
    <row r="440" spans="1:5">
      <c r="A440">
        <v>2001</v>
      </c>
      <c r="B440">
        <v>3292202</v>
      </c>
      <c r="D440" t="s">
        <v>1386</v>
      </c>
      <c r="E440" t="str">
        <f t="shared" si="6"/>
        <v>3292202-Fabricação de equipamentos e acessórios para segurança pessoal e profissional</v>
      </c>
    </row>
    <row r="441" spans="1:5">
      <c r="A441">
        <v>2001</v>
      </c>
      <c r="B441">
        <v>3299001</v>
      </c>
      <c r="D441" t="s">
        <v>1387</v>
      </c>
      <c r="E441" t="str">
        <f t="shared" si="6"/>
        <v>3299001-Fabricação de guarda-chuvas e similares</v>
      </c>
    </row>
    <row r="442" spans="1:5">
      <c r="A442">
        <v>2001</v>
      </c>
      <c r="B442">
        <v>3299002</v>
      </c>
      <c r="D442" t="s">
        <v>1388</v>
      </c>
      <c r="E442" t="str">
        <f t="shared" si="6"/>
        <v>3299002-Fabricação de canetas, lápis e outros artigos para escritório</v>
      </c>
    </row>
    <row r="443" spans="1:5">
      <c r="A443">
        <v>2001</v>
      </c>
      <c r="B443">
        <v>3299003</v>
      </c>
      <c r="D443" t="s">
        <v>1389</v>
      </c>
      <c r="E443" t="str">
        <f t="shared" si="6"/>
        <v>3299003-Fabricação de letras, letreiros e placas de qualquer material, exceto luminosos</v>
      </c>
    </row>
    <row r="444" spans="1:5">
      <c r="A444">
        <v>2001</v>
      </c>
      <c r="B444">
        <v>3299004</v>
      </c>
      <c r="D444" t="s">
        <v>1390</v>
      </c>
      <c r="E444" t="str">
        <f t="shared" si="6"/>
        <v>3299004-Fabricação de painéis e letreiros luminosos</v>
      </c>
    </row>
    <row r="445" spans="1:5">
      <c r="A445">
        <v>2001</v>
      </c>
      <c r="B445">
        <v>3299005</v>
      </c>
      <c r="D445" t="s">
        <v>1391</v>
      </c>
      <c r="E445" t="str">
        <f t="shared" si="6"/>
        <v>3299005-Fabricação de aviamentos para costura</v>
      </c>
    </row>
    <row r="446" spans="1:5">
      <c r="A446">
        <v>2001</v>
      </c>
      <c r="B446">
        <v>3299006</v>
      </c>
      <c r="D446" t="s">
        <v>1392</v>
      </c>
      <c r="E446" t="str">
        <f t="shared" si="6"/>
        <v>3299006-Fabricação de velas, inclusive decorativas</v>
      </c>
    </row>
    <row r="447" spans="1:5">
      <c r="A447">
        <v>2001</v>
      </c>
      <c r="B447">
        <v>3299099</v>
      </c>
      <c r="D447" t="s">
        <v>1393</v>
      </c>
      <c r="E447" t="str">
        <f t="shared" si="6"/>
        <v>3299099-Fabricação de produtos diversos não especificados</v>
      </c>
    </row>
    <row r="448" spans="1:5">
      <c r="A448">
        <v>2001</v>
      </c>
      <c r="B448">
        <v>3311200</v>
      </c>
      <c r="D448" t="s">
        <v>1394</v>
      </c>
      <c r="E448" t="str">
        <f t="shared" si="6"/>
        <v>3311200-Manutenção e reparação de tanques, reservatórios metálicos e caldeiras, exceto para veículos</v>
      </c>
    </row>
    <row r="449" spans="1:5">
      <c r="A449">
        <v>2001</v>
      </c>
      <c r="B449">
        <v>3312102</v>
      </c>
      <c r="D449" t="s">
        <v>1395</v>
      </c>
      <c r="E449" t="str">
        <f t="shared" si="6"/>
        <v>3312102-Manutenção e reparação de aparelhos e instrumentos de medida, teste e controle</v>
      </c>
    </row>
    <row r="450" spans="1:5">
      <c r="A450">
        <v>2001</v>
      </c>
      <c r="B450">
        <v>3312103</v>
      </c>
      <c r="D450" t="s">
        <v>1396</v>
      </c>
      <c r="E450" t="str">
        <f t="shared" si="6"/>
        <v>3312103-Manutenção e reparação de aparelhos eletromédicos e eletroterapêuticos e equipamentos de irradiação</v>
      </c>
    </row>
    <row r="451" spans="1:5">
      <c r="A451">
        <v>2001</v>
      </c>
      <c r="B451">
        <v>3312104</v>
      </c>
      <c r="D451" t="s">
        <v>1397</v>
      </c>
      <c r="E451" t="str">
        <f t="shared" si="6"/>
        <v>3312104-Manutenção e reparação de equipamentos e instrumentos ópticos</v>
      </c>
    </row>
    <row r="452" spans="1:5">
      <c r="A452">
        <v>2001</v>
      </c>
      <c r="B452">
        <v>3313901</v>
      </c>
      <c r="D452" t="s">
        <v>1398</v>
      </c>
      <c r="E452" t="str">
        <f t="shared" si="6"/>
        <v>3313901-Manutenção e reparação de geradores, transformadores e motores elétricos</v>
      </c>
    </row>
    <row r="453" spans="1:5">
      <c r="A453">
        <v>2001</v>
      </c>
      <c r="B453">
        <v>3313902</v>
      </c>
      <c r="D453" t="s">
        <v>1399</v>
      </c>
      <c r="E453" t="str">
        <f t="shared" si="6"/>
        <v>3313902-Manutenção e reparação de baterias e acumuladores elétricos, exceto para veículos</v>
      </c>
    </row>
    <row r="454" spans="1:5">
      <c r="A454">
        <v>2001</v>
      </c>
      <c r="B454">
        <v>3313999</v>
      </c>
      <c r="D454" t="s">
        <v>1400</v>
      </c>
      <c r="E454" t="str">
        <f t="shared" si="6"/>
        <v>3313999-Manutenção e reparação de máquinas, aparelhos e materiais elétricos não especificados</v>
      </c>
    </row>
    <row r="455" spans="1:5">
      <c r="A455">
        <v>2001</v>
      </c>
      <c r="B455">
        <v>3314701</v>
      </c>
      <c r="D455" t="s">
        <v>1401</v>
      </c>
      <c r="E455" t="str">
        <f t="shared" si="6"/>
        <v>3314701-Manutenção e reparação de máquinas motrizes não-elétricas</v>
      </c>
    </row>
    <row r="456" spans="1:5">
      <c r="A456">
        <v>2001</v>
      </c>
      <c r="B456">
        <v>3314702</v>
      </c>
      <c r="D456" t="s">
        <v>1402</v>
      </c>
      <c r="E456" t="str">
        <f t="shared" ref="E456:E519" si="7">CONCATENATE(B456,"-",D456)</f>
        <v>3314702-Manutenção e reparação de equipamentos hidráulicos e pneumáticos, exceto válvulas</v>
      </c>
    </row>
    <row r="457" spans="1:5">
      <c r="A457">
        <v>2001</v>
      </c>
      <c r="B457">
        <v>3314703</v>
      </c>
      <c r="D457" t="s">
        <v>1403</v>
      </c>
      <c r="E457" t="str">
        <f t="shared" si="7"/>
        <v>3314703-Manutenção e reparação de válvulas industriais</v>
      </c>
    </row>
    <row r="458" spans="1:5">
      <c r="A458">
        <v>2001</v>
      </c>
      <c r="B458">
        <v>3314704</v>
      </c>
      <c r="D458" t="s">
        <v>1404</v>
      </c>
      <c r="E458" t="str">
        <f t="shared" si="7"/>
        <v>3314704-Manutenção e reparação de compressores</v>
      </c>
    </row>
    <row r="459" spans="1:5">
      <c r="A459">
        <v>2001</v>
      </c>
      <c r="B459">
        <v>3314705</v>
      </c>
      <c r="D459" t="s">
        <v>1405</v>
      </c>
      <c r="E459" t="str">
        <f t="shared" si="7"/>
        <v>3314705-Manutenção e reparação de equipamentos de transmissão para fins industriais</v>
      </c>
    </row>
    <row r="460" spans="1:5">
      <c r="A460">
        <v>2001</v>
      </c>
      <c r="B460">
        <v>3314706</v>
      </c>
      <c r="D460" t="s">
        <v>1406</v>
      </c>
      <c r="E460" t="str">
        <f t="shared" si="7"/>
        <v>3314706-Manutenção e reparação de máquinas, aparelhos e equipamentos para instalações térmicas</v>
      </c>
    </row>
    <row r="461" spans="1:5">
      <c r="A461">
        <v>2001</v>
      </c>
      <c r="B461">
        <v>3314707</v>
      </c>
      <c r="D461" t="s">
        <v>1407</v>
      </c>
      <c r="E461" t="str">
        <f t="shared" si="7"/>
        <v>3314707-Manutenção / reparação de máquinas e aparelhos de refrigeração e ventilação</v>
      </c>
    </row>
    <row r="462" spans="1:5">
      <c r="A462">
        <v>2001</v>
      </c>
      <c r="B462">
        <v>3314708</v>
      </c>
      <c r="D462" t="s">
        <v>1408</v>
      </c>
      <c r="E462" t="str">
        <f t="shared" si="7"/>
        <v>3314708-Manutenção e reparação de máquinas, equipamentos e aparelhos para transporte e elevação de cargas</v>
      </c>
    </row>
    <row r="463" spans="1:5">
      <c r="A463">
        <v>2001</v>
      </c>
      <c r="B463">
        <v>3314709</v>
      </c>
      <c r="D463" t="s">
        <v>1409</v>
      </c>
      <c r="E463" t="str">
        <f t="shared" si="7"/>
        <v>3314709-Manutenção e reparação de máquinas e equipamentos não-eletrônicos para escritório</v>
      </c>
    </row>
    <row r="464" spans="1:5">
      <c r="A464">
        <v>2001</v>
      </c>
      <c r="B464">
        <v>3314710</v>
      </c>
      <c r="D464" t="s">
        <v>1410</v>
      </c>
      <c r="E464" t="str">
        <f t="shared" si="7"/>
        <v>3314710-Manutenção e reparação de máquinas e equipamentos para uso geral não especificados</v>
      </c>
    </row>
    <row r="465" spans="1:5">
      <c r="A465">
        <v>2001</v>
      </c>
      <c r="B465">
        <v>3314711</v>
      </c>
      <c r="D465" t="s">
        <v>1411</v>
      </c>
      <c r="E465" t="str">
        <f t="shared" si="7"/>
        <v>3314711-Manutenção e reparação de máquinas e equipamentos para agricultura e pecuária</v>
      </c>
    </row>
    <row r="466" spans="1:5">
      <c r="A466">
        <v>2001</v>
      </c>
      <c r="B466">
        <v>3314712</v>
      </c>
      <c r="D466" t="s">
        <v>1412</v>
      </c>
      <c r="E466" t="str">
        <f t="shared" si="7"/>
        <v>3314712-Manutenção e reparação de tratores agrícolas</v>
      </c>
    </row>
    <row r="467" spans="1:5">
      <c r="A467">
        <v>2001</v>
      </c>
      <c r="B467">
        <v>3314713</v>
      </c>
      <c r="D467" t="s">
        <v>1413</v>
      </c>
      <c r="E467" t="str">
        <f t="shared" si="7"/>
        <v>3314713-Manutenção e reparação de máquinas-ferramenta</v>
      </c>
    </row>
    <row r="468" spans="1:5">
      <c r="A468">
        <v>2001</v>
      </c>
      <c r="B468">
        <v>3314714</v>
      </c>
      <c r="D468" t="s">
        <v>1414</v>
      </c>
      <c r="E468" t="str">
        <f t="shared" si="7"/>
        <v>3314714-Manutenção e reparação de máquinas e equipamentos para a prospecção e extração de petróleo</v>
      </c>
    </row>
    <row r="469" spans="1:5">
      <c r="A469">
        <v>2001</v>
      </c>
      <c r="B469">
        <v>3314715</v>
      </c>
      <c r="D469" t="s">
        <v>1415</v>
      </c>
      <c r="E469" t="str">
        <f t="shared" si="7"/>
        <v>3314715-Manutenção e reparação de máquinas e equipamentos para uso na extração mineral</v>
      </c>
    </row>
    <row r="470" spans="1:5">
      <c r="A470">
        <v>2001</v>
      </c>
      <c r="B470">
        <v>3314716</v>
      </c>
      <c r="D470" t="s">
        <v>1416</v>
      </c>
      <c r="E470" t="str">
        <f t="shared" si="7"/>
        <v>3314716-Manutenção e reparação de tratores, exceto agrícolas</v>
      </c>
    </row>
    <row r="471" spans="1:5">
      <c r="A471">
        <v>2001</v>
      </c>
      <c r="B471">
        <v>3314717</v>
      </c>
      <c r="D471" t="s">
        <v>1417</v>
      </c>
      <c r="E471" t="str">
        <f t="shared" si="7"/>
        <v>3314717-Manutenção e reparação de máquinas e equipamentos de terraplenagem, pavimentação e construção</v>
      </c>
    </row>
    <row r="472" spans="1:5">
      <c r="A472">
        <v>2001</v>
      </c>
      <c r="B472">
        <v>3314718</v>
      </c>
      <c r="D472" t="s">
        <v>1418</v>
      </c>
      <c r="E472" t="str">
        <f t="shared" si="7"/>
        <v>3314718-Manutenção e reparação de máquinas para a indústria metalúrgica, exceto máquinas-ferramenta</v>
      </c>
    </row>
    <row r="473" spans="1:5">
      <c r="A473">
        <v>2001</v>
      </c>
      <c r="B473">
        <v>3314719</v>
      </c>
      <c r="D473" t="s">
        <v>1419</v>
      </c>
      <c r="E473" t="str">
        <f t="shared" si="7"/>
        <v>3314719-Manutenção e reparação de máquinas e equipamentos para as indústrias de alimentos, bebidas e fumo</v>
      </c>
    </row>
    <row r="474" spans="1:5">
      <c r="A474">
        <v>2001</v>
      </c>
      <c r="B474">
        <v>3314720</v>
      </c>
      <c r="D474" t="s">
        <v>1420</v>
      </c>
      <c r="E474" t="str">
        <f t="shared" si="7"/>
        <v>3314720-Manutenção e reparação de máquinas e equipamentos para a indústria têxtil, do vestuário</v>
      </c>
    </row>
    <row r="475" spans="1:5">
      <c r="A475">
        <v>2001</v>
      </c>
      <c r="B475">
        <v>3314721</v>
      </c>
      <c r="D475" t="s">
        <v>1421</v>
      </c>
      <c r="E475" t="str">
        <f t="shared" si="7"/>
        <v>3314721-Manutenção e reparação de máquinas e aparelhos para a indústria de celulose e papel</v>
      </c>
    </row>
    <row r="476" spans="1:5">
      <c r="A476">
        <v>2001</v>
      </c>
      <c r="B476">
        <v>3314722</v>
      </c>
      <c r="D476" t="s">
        <v>1422</v>
      </c>
      <c r="E476" t="str">
        <f t="shared" si="7"/>
        <v>3314722-Manutenção e reparação de máquinas e aparelhos para a indústria do plástico</v>
      </c>
    </row>
    <row r="477" spans="1:5">
      <c r="A477">
        <v>2001</v>
      </c>
      <c r="B477">
        <v>3314799</v>
      </c>
      <c r="D477" t="s">
        <v>1423</v>
      </c>
      <c r="E477" t="str">
        <f t="shared" si="7"/>
        <v>3314799-Manutenção e reparação de outras máquinas e equipamentos para usos industriais não especificados</v>
      </c>
    </row>
    <row r="478" spans="1:5">
      <c r="A478">
        <v>2001</v>
      </c>
      <c r="B478">
        <v>3315500</v>
      </c>
      <c r="D478" t="s">
        <v>1424</v>
      </c>
      <c r="E478" t="str">
        <f t="shared" si="7"/>
        <v>3315500-Manutenção e reparação de veículos ferroviários</v>
      </c>
    </row>
    <row r="479" spans="1:5">
      <c r="A479">
        <v>2001</v>
      </c>
      <c r="B479">
        <v>3316301</v>
      </c>
      <c r="D479" t="s">
        <v>1425</v>
      </c>
      <c r="E479" t="str">
        <f t="shared" si="7"/>
        <v>3316301-Manutenção e reparação de aeronaves, exceto a manutenção na pista</v>
      </c>
    </row>
    <row r="480" spans="1:5">
      <c r="A480">
        <v>2001</v>
      </c>
      <c r="B480">
        <v>3316302</v>
      </c>
      <c r="D480" t="s">
        <v>1426</v>
      </c>
      <c r="E480" t="str">
        <f t="shared" si="7"/>
        <v>3316302-Manutenção de aeronaves na pista</v>
      </c>
    </row>
    <row r="481" spans="1:5">
      <c r="A481">
        <v>2001</v>
      </c>
      <c r="B481">
        <v>3317101</v>
      </c>
      <c r="D481" t="s">
        <v>1427</v>
      </c>
      <c r="E481" t="str">
        <f t="shared" si="7"/>
        <v>3317101-Manutenção e reparação de embarcações e estruturas flutuantes</v>
      </c>
    </row>
    <row r="482" spans="1:5">
      <c r="A482">
        <v>2001</v>
      </c>
      <c r="B482">
        <v>3317102</v>
      </c>
      <c r="D482" t="s">
        <v>1428</v>
      </c>
      <c r="E482" t="str">
        <f t="shared" si="7"/>
        <v>3317102-Manutenção e reparação de embarcações para esporte e lazer</v>
      </c>
    </row>
    <row r="483" spans="1:5">
      <c r="A483">
        <v>2001</v>
      </c>
      <c r="B483">
        <v>3319800</v>
      </c>
      <c r="D483" t="s">
        <v>1429</v>
      </c>
      <c r="E483" t="str">
        <f t="shared" si="7"/>
        <v>3319800-Manutenção e reparação de equipamentos e produtos não especificados</v>
      </c>
    </row>
    <row r="484" spans="1:5">
      <c r="A484">
        <v>2001</v>
      </c>
      <c r="B484">
        <v>3321000</v>
      </c>
      <c r="D484" t="s">
        <v>1430</v>
      </c>
      <c r="E484" t="str">
        <f t="shared" si="7"/>
        <v>3321000-Instalação de máquinas e equipamentos industriais</v>
      </c>
    </row>
    <row r="485" spans="1:5">
      <c r="A485">
        <v>2001</v>
      </c>
      <c r="B485">
        <v>3329501</v>
      </c>
      <c r="D485" t="s">
        <v>1431</v>
      </c>
      <c r="E485" t="str">
        <f t="shared" si="7"/>
        <v>3329501-Serviços de montagem de móveis de qualquer material</v>
      </c>
    </row>
    <row r="486" spans="1:5">
      <c r="A486">
        <v>2001</v>
      </c>
      <c r="B486">
        <v>3329599</v>
      </c>
      <c r="D486" t="s">
        <v>1432</v>
      </c>
      <c r="E486" t="str">
        <f t="shared" si="7"/>
        <v>3329599-Instalação de outros equipamentos não especificados anteriormente</v>
      </c>
    </row>
    <row r="487" spans="1:5" hidden="1">
      <c r="A487">
        <v>2061</v>
      </c>
      <c r="B487">
        <v>500301</v>
      </c>
      <c r="D487" t="s">
        <v>968</v>
      </c>
      <c r="E487" t="str">
        <f t="shared" si="7"/>
        <v>500301-Extração de carvão mineral</v>
      </c>
    </row>
    <row r="488" spans="1:5" hidden="1">
      <c r="A488">
        <v>2061</v>
      </c>
      <c r="B488">
        <v>500302</v>
      </c>
      <c r="D488" t="s">
        <v>969</v>
      </c>
      <c r="E488" t="str">
        <f t="shared" si="7"/>
        <v>500302-Beneficiamento de carvão mineral</v>
      </c>
    </row>
    <row r="489" spans="1:5" hidden="1">
      <c r="A489">
        <v>2061</v>
      </c>
      <c r="B489">
        <v>600001</v>
      </c>
      <c r="D489" t="s">
        <v>970</v>
      </c>
      <c r="E489" t="str">
        <f t="shared" si="7"/>
        <v>600001-Extração de petróleo e gás natural</v>
      </c>
    </row>
    <row r="490" spans="1:5" hidden="1">
      <c r="A490">
        <v>2061</v>
      </c>
      <c r="B490">
        <v>600002</v>
      </c>
      <c r="D490" t="s">
        <v>971</v>
      </c>
      <c r="E490" t="str">
        <f t="shared" si="7"/>
        <v>600002-Extração e beneficiamento de xisto</v>
      </c>
    </row>
    <row r="491" spans="1:5" hidden="1">
      <c r="A491">
        <v>2061</v>
      </c>
      <c r="B491">
        <v>600003</v>
      </c>
      <c r="D491" t="s">
        <v>972</v>
      </c>
      <c r="E491" t="str">
        <f t="shared" si="7"/>
        <v>600003-Extração e beneficiamento de areias betuminosas</v>
      </c>
    </row>
    <row r="492" spans="1:5" hidden="1">
      <c r="A492">
        <v>2061</v>
      </c>
      <c r="B492">
        <v>710301</v>
      </c>
      <c r="D492" t="s">
        <v>973</v>
      </c>
      <c r="E492" t="str">
        <f t="shared" si="7"/>
        <v>710301-Extração de minério de ferro</v>
      </c>
    </row>
    <row r="493" spans="1:5" hidden="1">
      <c r="A493">
        <v>2061</v>
      </c>
      <c r="B493">
        <v>710302</v>
      </c>
      <c r="D493" t="s">
        <v>974</v>
      </c>
      <c r="E493" t="str">
        <f t="shared" si="7"/>
        <v>710302-Pelotização, sinterização e outros beneficiamentos de minério de ferro</v>
      </c>
    </row>
    <row r="494" spans="1:5" hidden="1">
      <c r="A494">
        <v>2061</v>
      </c>
      <c r="B494">
        <v>721901</v>
      </c>
      <c r="D494" t="s">
        <v>975</v>
      </c>
      <c r="E494" t="str">
        <f t="shared" si="7"/>
        <v>721901-Extração de minério de alumínio</v>
      </c>
    </row>
    <row r="495" spans="1:5" hidden="1">
      <c r="A495">
        <v>2061</v>
      </c>
      <c r="B495">
        <v>721902</v>
      </c>
      <c r="D495" t="s">
        <v>976</v>
      </c>
      <c r="E495" t="str">
        <f t="shared" si="7"/>
        <v>721902-Beneficiamento de minério de alumínio</v>
      </c>
    </row>
    <row r="496" spans="1:5" hidden="1">
      <c r="A496">
        <v>2061</v>
      </c>
      <c r="B496">
        <v>722701</v>
      </c>
      <c r="D496" t="s">
        <v>977</v>
      </c>
      <c r="E496" t="str">
        <f t="shared" si="7"/>
        <v>722701-Extração de minério de estanho</v>
      </c>
    </row>
    <row r="497" spans="1:5" hidden="1">
      <c r="A497">
        <v>2061</v>
      </c>
      <c r="B497">
        <v>722702</v>
      </c>
      <c r="D497" t="s">
        <v>978</v>
      </c>
      <c r="E497" t="str">
        <f t="shared" si="7"/>
        <v>722702-Beneficiamento de minério de estanho</v>
      </c>
    </row>
    <row r="498" spans="1:5" hidden="1">
      <c r="A498">
        <v>2061</v>
      </c>
      <c r="B498">
        <v>723501</v>
      </c>
      <c r="D498" t="s">
        <v>979</v>
      </c>
      <c r="E498" t="str">
        <f t="shared" si="7"/>
        <v>723501-Extração de minério de manganês</v>
      </c>
    </row>
    <row r="499" spans="1:5" hidden="1">
      <c r="A499">
        <v>2061</v>
      </c>
      <c r="B499">
        <v>723502</v>
      </c>
      <c r="D499" t="s">
        <v>980</v>
      </c>
      <c r="E499" t="str">
        <f t="shared" si="7"/>
        <v>723502-Beneficiamento de minério de manganês</v>
      </c>
    </row>
    <row r="500" spans="1:5" hidden="1">
      <c r="A500">
        <v>2061</v>
      </c>
      <c r="B500">
        <v>724301</v>
      </c>
      <c r="D500" t="s">
        <v>981</v>
      </c>
      <c r="E500" t="str">
        <f t="shared" si="7"/>
        <v>724301-Extração de minério de metais preciosos</v>
      </c>
    </row>
    <row r="501" spans="1:5" hidden="1">
      <c r="A501">
        <v>2061</v>
      </c>
      <c r="B501">
        <v>724302</v>
      </c>
      <c r="D501" t="s">
        <v>982</v>
      </c>
      <c r="E501" t="str">
        <f t="shared" si="7"/>
        <v>724302-Beneficiamento de minério de metais preciosos</v>
      </c>
    </row>
    <row r="502" spans="1:5" hidden="1">
      <c r="A502">
        <v>2061</v>
      </c>
      <c r="B502">
        <v>725100</v>
      </c>
      <c r="D502" t="s">
        <v>983</v>
      </c>
      <c r="E502" t="str">
        <f t="shared" si="7"/>
        <v>725100-Extração de minerais radioativos</v>
      </c>
    </row>
    <row r="503" spans="1:5" hidden="1">
      <c r="A503">
        <v>2061</v>
      </c>
      <c r="B503">
        <v>729401</v>
      </c>
      <c r="D503" t="s">
        <v>984</v>
      </c>
      <c r="E503" t="str">
        <f t="shared" si="7"/>
        <v>729401-Extração de minérios de nióbio e titânio</v>
      </c>
    </row>
    <row r="504" spans="1:5" hidden="1">
      <c r="A504">
        <v>2061</v>
      </c>
      <c r="B504">
        <v>729402</v>
      </c>
      <c r="D504" t="s">
        <v>985</v>
      </c>
      <c r="E504" t="str">
        <f t="shared" si="7"/>
        <v>729402-Extração de minério de tungstênio</v>
      </c>
    </row>
    <row r="505" spans="1:5" hidden="1">
      <c r="A505">
        <v>2061</v>
      </c>
      <c r="B505">
        <v>729403</v>
      </c>
      <c r="D505" t="s">
        <v>986</v>
      </c>
      <c r="E505" t="str">
        <f t="shared" si="7"/>
        <v>729403-Extração de minério de níquel</v>
      </c>
    </row>
    <row r="506" spans="1:5" hidden="1">
      <c r="A506">
        <v>2061</v>
      </c>
      <c r="B506">
        <v>729404</v>
      </c>
      <c r="D506" t="s">
        <v>987</v>
      </c>
      <c r="E506" t="str">
        <f t="shared" si="7"/>
        <v>729404-Extração de minérios de cobre, chumbo, zinco e outros minerais metálicos não-ferrosos</v>
      </c>
    </row>
    <row r="507" spans="1:5" hidden="1">
      <c r="A507">
        <v>2061</v>
      </c>
      <c r="B507">
        <v>729405</v>
      </c>
      <c r="D507" t="s">
        <v>988</v>
      </c>
      <c r="E507" t="str">
        <f t="shared" si="7"/>
        <v>729405-Beneficiamento de minérios de cobre, chumbo, zinco e outros minerais metálicos não-ferrosos</v>
      </c>
    </row>
    <row r="508" spans="1:5" hidden="1">
      <c r="A508">
        <v>2061</v>
      </c>
      <c r="B508">
        <v>810001</v>
      </c>
      <c r="D508" t="s">
        <v>989</v>
      </c>
      <c r="E508" t="str">
        <f t="shared" si="7"/>
        <v>810001-Extração de ardósia e beneficiamento associado</v>
      </c>
    </row>
    <row r="509" spans="1:5" hidden="1">
      <c r="A509">
        <v>2061</v>
      </c>
      <c r="B509">
        <v>810002</v>
      </c>
      <c r="D509" t="s">
        <v>990</v>
      </c>
      <c r="E509" t="str">
        <f t="shared" si="7"/>
        <v>810002-Extração de granito e beneficiamento associado</v>
      </c>
    </row>
    <row r="510" spans="1:5" hidden="1">
      <c r="A510">
        <v>2061</v>
      </c>
      <c r="B510">
        <v>810003</v>
      </c>
      <c r="D510" t="s">
        <v>991</v>
      </c>
      <c r="E510" t="str">
        <f t="shared" si="7"/>
        <v>810003-Extração de mármore e beneficiamento associado</v>
      </c>
    </row>
    <row r="511" spans="1:5" hidden="1">
      <c r="A511">
        <v>2061</v>
      </c>
      <c r="B511">
        <v>810004</v>
      </c>
      <c r="D511" t="s">
        <v>992</v>
      </c>
      <c r="E511" t="str">
        <f t="shared" si="7"/>
        <v>810004-Extração de calcário e dolomita e beneficiamento associado</v>
      </c>
    </row>
    <row r="512" spans="1:5" hidden="1">
      <c r="A512">
        <v>2061</v>
      </c>
      <c r="B512">
        <v>810005</v>
      </c>
      <c r="D512" t="s">
        <v>993</v>
      </c>
      <c r="E512" t="str">
        <f t="shared" si="7"/>
        <v>810005-Extração de gesso e caulim</v>
      </c>
    </row>
    <row r="513" spans="1:5" hidden="1">
      <c r="A513">
        <v>2061</v>
      </c>
      <c r="B513">
        <v>810006</v>
      </c>
      <c r="D513" t="s">
        <v>994</v>
      </c>
      <c r="E513" t="str">
        <f t="shared" si="7"/>
        <v>810006-Extração de areia, cascalho ou pedregulho e beneficiamento associado</v>
      </c>
    </row>
    <row r="514" spans="1:5" hidden="1">
      <c r="A514">
        <v>2061</v>
      </c>
      <c r="B514">
        <v>810007</v>
      </c>
      <c r="D514" t="s">
        <v>995</v>
      </c>
      <c r="E514" t="str">
        <f t="shared" si="7"/>
        <v>810007-Extração de argila e beneficiamento associado</v>
      </c>
    </row>
    <row r="515" spans="1:5" hidden="1">
      <c r="A515">
        <v>2061</v>
      </c>
      <c r="B515">
        <v>810008</v>
      </c>
      <c r="D515" t="s">
        <v>996</v>
      </c>
      <c r="E515" t="str">
        <f t="shared" si="7"/>
        <v>810008-Extração de saibro e beneficiamento associado</v>
      </c>
    </row>
    <row r="516" spans="1:5" hidden="1">
      <c r="A516">
        <v>2061</v>
      </c>
      <c r="B516">
        <v>810009</v>
      </c>
      <c r="D516" t="s">
        <v>997</v>
      </c>
      <c r="E516" t="str">
        <f t="shared" si="7"/>
        <v>810009-Extração de basalto e beneficiamento associado</v>
      </c>
    </row>
    <row r="517" spans="1:5" hidden="1">
      <c r="A517">
        <v>2061</v>
      </c>
      <c r="B517">
        <v>810010</v>
      </c>
      <c r="D517" t="s">
        <v>998</v>
      </c>
      <c r="E517" t="str">
        <f t="shared" si="7"/>
        <v>810010-Beneficiamento de gesso e caulim associado à extração</v>
      </c>
    </row>
    <row r="518" spans="1:5" hidden="1">
      <c r="A518">
        <v>2061</v>
      </c>
      <c r="B518">
        <v>810099</v>
      </c>
      <c r="D518" t="s">
        <v>999</v>
      </c>
      <c r="E518" t="str">
        <f t="shared" si="7"/>
        <v>810099-Extração e britamento de pedras e outros materiais para construção e beneficiamento associado</v>
      </c>
    </row>
    <row r="519" spans="1:5" hidden="1">
      <c r="A519">
        <v>2061</v>
      </c>
      <c r="B519">
        <v>891600</v>
      </c>
      <c r="D519" t="s">
        <v>1000</v>
      </c>
      <c r="E519" t="str">
        <f t="shared" si="7"/>
        <v>891600-Extração de minerais para fabricação de adubos, fertilizantes e outros produtos químicos</v>
      </c>
    </row>
    <row r="520" spans="1:5" hidden="1">
      <c r="A520">
        <v>2061</v>
      </c>
      <c r="B520">
        <v>892401</v>
      </c>
      <c r="D520" t="s">
        <v>1001</v>
      </c>
      <c r="E520" t="str">
        <f t="shared" ref="E520:E583" si="8">CONCATENATE(B520,"-",D520)</f>
        <v>892401-Extração de sal marinho</v>
      </c>
    </row>
    <row r="521" spans="1:5" hidden="1">
      <c r="A521">
        <v>2061</v>
      </c>
      <c r="B521">
        <v>892402</v>
      </c>
      <c r="D521" t="s">
        <v>1002</v>
      </c>
      <c r="E521" t="str">
        <f t="shared" si="8"/>
        <v>892402-Extração de sal-gema</v>
      </c>
    </row>
    <row r="522" spans="1:5" hidden="1">
      <c r="A522">
        <v>2061</v>
      </c>
      <c r="B522">
        <v>892403</v>
      </c>
      <c r="D522" t="s">
        <v>1003</v>
      </c>
      <c r="E522" t="str">
        <f t="shared" si="8"/>
        <v>892403-Refino e outros tratamentos do sal</v>
      </c>
    </row>
    <row r="523" spans="1:5" hidden="1">
      <c r="A523">
        <v>2061</v>
      </c>
      <c r="B523">
        <v>893200</v>
      </c>
      <c r="D523" t="s">
        <v>1004</v>
      </c>
      <c r="E523" t="str">
        <f t="shared" si="8"/>
        <v>893200-Extração de gemas (pedras preciosas e semipreciosas)</v>
      </c>
    </row>
    <row r="524" spans="1:5" hidden="1">
      <c r="A524">
        <v>2061</v>
      </c>
      <c r="B524">
        <v>899101</v>
      </c>
      <c r="D524" t="s">
        <v>1005</v>
      </c>
      <c r="E524" t="str">
        <f t="shared" si="8"/>
        <v>899101-Extração de grafita</v>
      </c>
    </row>
    <row r="525" spans="1:5" hidden="1">
      <c r="A525">
        <v>2061</v>
      </c>
      <c r="B525">
        <v>899102</v>
      </c>
      <c r="D525" t="s">
        <v>1006</v>
      </c>
      <c r="E525" t="str">
        <f t="shared" si="8"/>
        <v>899102-Extração de quartzo</v>
      </c>
    </row>
    <row r="526" spans="1:5" hidden="1">
      <c r="A526">
        <v>2061</v>
      </c>
      <c r="B526">
        <v>899103</v>
      </c>
      <c r="D526" t="s">
        <v>1007</v>
      </c>
      <c r="E526" t="str">
        <f t="shared" si="8"/>
        <v>899103-Extração de amianto</v>
      </c>
    </row>
    <row r="527" spans="1:5" hidden="1">
      <c r="A527">
        <v>2061</v>
      </c>
      <c r="B527">
        <v>899199</v>
      </c>
      <c r="D527" t="s">
        <v>1008</v>
      </c>
      <c r="E527" t="str">
        <f t="shared" si="8"/>
        <v>899199-Extração de outros minerais não-metálicos não especificados</v>
      </c>
    </row>
    <row r="528" spans="1:5" hidden="1">
      <c r="A528">
        <v>2061</v>
      </c>
      <c r="B528">
        <v>910600</v>
      </c>
      <c r="D528" t="s">
        <v>1009</v>
      </c>
      <c r="E528" t="str">
        <f t="shared" si="8"/>
        <v>910600-Atividades de apoio à extração de petróleo e gás natural</v>
      </c>
    </row>
    <row r="529" spans="1:5" hidden="1">
      <c r="A529">
        <v>2061</v>
      </c>
      <c r="B529">
        <v>990401</v>
      </c>
      <c r="D529" t="s">
        <v>1010</v>
      </c>
      <c r="E529" t="str">
        <f t="shared" si="8"/>
        <v>990401-Atividades de apoio à extração de minério de ferro</v>
      </c>
    </row>
    <row r="530" spans="1:5" hidden="1">
      <c r="A530">
        <v>2061</v>
      </c>
      <c r="B530">
        <v>990402</v>
      </c>
      <c r="D530" t="s">
        <v>1433</v>
      </c>
      <c r="E530" t="str">
        <f t="shared" si="8"/>
        <v>990402-Atividades de apoio à extração de minerais metálicos não ferrosos</v>
      </c>
    </row>
    <row r="531" spans="1:5" hidden="1">
      <c r="A531">
        <v>2061</v>
      </c>
      <c r="B531">
        <v>990403</v>
      </c>
      <c r="D531" t="s">
        <v>1434</v>
      </c>
      <c r="E531" t="str">
        <f t="shared" si="8"/>
        <v>990403-Atividades de apoio à extração de minerais não metálicos</v>
      </c>
    </row>
    <row r="532" spans="1:5" hidden="1">
      <c r="A532">
        <v>2061</v>
      </c>
      <c r="B532">
        <v>1011201</v>
      </c>
      <c r="D532" t="s">
        <v>1013</v>
      </c>
      <c r="E532" t="str">
        <f t="shared" si="8"/>
        <v>1011201-Frigorífico - abate de bovinos</v>
      </c>
    </row>
    <row r="533" spans="1:5" hidden="1">
      <c r="A533">
        <v>2061</v>
      </c>
      <c r="B533">
        <v>1011202</v>
      </c>
      <c r="D533" t="s">
        <v>1014</v>
      </c>
      <c r="E533" t="str">
        <f t="shared" si="8"/>
        <v>1011202-Frigorífico - abate de eqüinos</v>
      </c>
    </row>
    <row r="534" spans="1:5" hidden="1">
      <c r="A534">
        <v>2061</v>
      </c>
      <c r="B534">
        <v>1011203</v>
      </c>
      <c r="D534" t="s">
        <v>1015</v>
      </c>
      <c r="E534" t="str">
        <f t="shared" si="8"/>
        <v>1011203-Frigorífico - abate de ovinos e caprinos</v>
      </c>
    </row>
    <row r="535" spans="1:5" hidden="1">
      <c r="A535">
        <v>2061</v>
      </c>
      <c r="B535">
        <v>1011204</v>
      </c>
      <c r="D535" t="s">
        <v>1016</v>
      </c>
      <c r="E535" t="str">
        <f t="shared" si="8"/>
        <v>1011204-Frigorífico - abate de bufalinos</v>
      </c>
    </row>
    <row r="536" spans="1:5" hidden="1">
      <c r="A536">
        <v>2061</v>
      </c>
      <c r="B536">
        <v>1011205</v>
      </c>
      <c r="D536" t="s">
        <v>1017</v>
      </c>
      <c r="E536" t="str">
        <f t="shared" si="8"/>
        <v>1011205-Matadouro - abate de reses sob contrato, exceto abate de suínos</v>
      </c>
    </row>
    <row r="537" spans="1:5" hidden="1">
      <c r="A537">
        <v>2061</v>
      </c>
      <c r="B537">
        <v>1012101</v>
      </c>
      <c r="D537" t="s">
        <v>1018</v>
      </c>
      <c r="E537" t="str">
        <f t="shared" si="8"/>
        <v>1012101-Abate de aves</v>
      </c>
    </row>
    <row r="538" spans="1:5" hidden="1">
      <c r="A538">
        <v>2061</v>
      </c>
      <c r="B538">
        <v>1012102</v>
      </c>
      <c r="D538" t="s">
        <v>1019</v>
      </c>
      <c r="E538" t="str">
        <f t="shared" si="8"/>
        <v>1012102-Abate de pequenos animais</v>
      </c>
    </row>
    <row r="539" spans="1:5" hidden="1">
      <c r="A539">
        <v>2061</v>
      </c>
      <c r="B539">
        <v>1012103</v>
      </c>
      <c r="D539" t="s">
        <v>1020</v>
      </c>
      <c r="E539" t="str">
        <f t="shared" si="8"/>
        <v>1012103-Frigorífico - abate de suínos</v>
      </c>
    </row>
    <row r="540" spans="1:5" hidden="1">
      <c r="A540">
        <v>2061</v>
      </c>
      <c r="B540">
        <v>1012104</v>
      </c>
      <c r="D540" t="s">
        <v>1021</v>
      </c>
      <c r="E540" t="str">
        <f t="shared" si="8"/>
        <v>1012104-Matadouro - abate de suínos sob contrato</v>
      </c>
    </row>
    <row r="541" spans="1:5" hidden="1">
      <c r="A541">
        <v>2061</v>
      </c>
      <c r="B541">
        <v>1013901</v>
      </c>
      <c r="D541" t="s">
        <v>1022</v>
      </c>
      <c r="E541" t="str">
        <f t="shared" si="8"/>
        <v>1013901-Fabricação de produtos de carne</v>
      </c>
    </row>
    <row r="542" spans="1:5" hidden="1">
      <c r="A542">
        <v>2061</v>
      </c>
      <c r="B542">
        <v>1013902</v>
      </c>
      <c r="D542" t="s">
        <v>1023</v>
      </c>
      <c r="E542" t="str">
        <f t="shared" si="8"/>
        <v>1013902-Preparação de subprodutos do abate</v>
      </c>
    </row>
    <row r="543" spans="1:5" hidden="1">
      <c r="A543">
        <v>2061</v>
      </c>
      <c r="B543">
        <v>1020101</v>
      </c>
      <c r="D543" t="s">
        <v>1024</v>
      </c>
      <c r="E543" t="str">
        <f t="shared" si="8"/>
        <v>1020101-Preservação de peixes, crustáceos e moluscos</v>
      </c>
    </row>
    <row r="544" spans="1:5" hidden="1">
      <c r="A544">
        <v>2061</v>
      </c>
      <c r="B544">
        <v>1020102</v>
      </c>
      <c r="D544" t="s">
        <v>1025</v>
      </c>
      <c r="E544" t="str">
        <f t="shared" si="8"/>
        <v>1020102-Fabricação de conservas de peixes, crustáceos e moluscos</v>
      </c>
    </row>
    <row r="545" spans="1:5" hidden="1">
      <c r="A545">
        <v>2061</v>
      </c>
      <c r="B545">
        <v>1031700</v>
      </c>
      <c r="D545" t="s">
        <v>1026</v>
      </c>
      <c r="E545" t="str">
        <f t="shared" si="8"/>
        <v>1031700-Fabricação de conservas de frutas</v>
      </c>
    </row>
    <row r="546" spans="1:5" hidden="1">
      <c r="A546">
        <v>2061</v>
      </c>
      <c r="B546">
        <v>1032501</v>
      </c>
      <c r="D546" t="s">
        <v>1027</v>
      </c>
      <c r="E546" t="str">
        <f t="shared" si="8"/>
        <v>1032501-Fabricação de conservas de palmito</v>
      </c>
    </row>
    <row r="547" spans="1:5" hidden="1">
      <c r="A547">
        <v>2061</v>
      </c>
      <c r="B547">
        <v>1032599</v>
      </c>
      <c r="D547" t="s">
        <v>1028</v>
      </c>
      <c r="E547" t="str">
        <f t="shared" si="8"/>
        <v>1032599-Fabricação de conservas de legumes e outros vegetais, exceto palmito</v>
      </c>
    </row>
    <row r="548" spans="1:5" hidden="1">
      <c r="A548">
        <v>2061</v>
      </c>
      <c r="B548">
        <v>1033301</v>
      </c>
      <c r="D548" t="s">
        <v>1029</v>
      </c>
      <c r="E548" t="str">
        <f t="shared" si="8"/>
        <v>1033301-Fabricação de sucos concentrados de frutas, hortaliças e legumes</v>
      </c>
    </row>
    <row r="549" spans="1:5" hidden="1">
      <c r="A549">
        <v>2061</v>
      </c>
      <c r="B549">
        <v>1033302</v>
      </c>
      <c r="D549" t="s">
        <v>1030</v>
      </c>
      <c r="E549" t="str">
        <f t="shared" si="8"/>
        <v>1033302-Fabricação de sucos de frutas, hortaliças e legumes, exceto concentrados</v>
      </c>
    </row>
    <row r="550" spans="1:5" hidden="1">
      <c r="A550">
        <v>2061</v>
      </c>
      <c r="B550">
        <v>1041400</v>
      </c>
      <c r="D550" t="s">
        <v>1031</v>
      </c>
      <c r="E550" t="str">
        <f t="shared" si="8"/>
        <v>1041400-Fabricação de óleos vegetais em bruto, exceto óleo de milho</v>
      </c>
    </row>
    <row r="551" spans="1:5" hidden="1">
      <c r="A551">
        <v>2061</v>
      </c>
      <c r="B551">
        <v>1042200</v>
      </c>
      <c r="D551" t="s">
        <v>1032</v>
      </c>
      <c r="E551" t="str">
        <f t="shared" si="8"/>
        <v>1042200-Fabricação de óleos vegetais refinados, exceto óleo de milho</v>
      </c>
    </row>
    <row r="552" spans="1:5" hidden="1">
      <c r="A552">
        <v>2061</v>
      </c>
      <c r="B552">
        <v>1043100</v>
      </c>
      <c r="D552" t="s">
        <v>1033</v>
      </c>
      <c r="E552" t="str">
        <f t="shared" si="8"/>
        <v>1043100-Fabricação de margarina e outras gorduras vegetais e de óleos não-comestíveis de animais</v>
      </c>
    </row>
    <row r="553" spans="1:5" hidden="1">
      <c r="A553">
        <v>2061</v>
      </c>
      <c r="B553">
        <v>1051100</v>
      </c>
      <c r="D553" t="s">
        <v>1034</v>
      </c>
      <c r="E553" t="str">
        <f t="shared" si="8"/>
        <v>1051100-Preparação do leite</v>
      </c>
    </row>
    <row r="554" spans="1:5" hidden="1">
      <c r="A554">
        <v>2061</v>
      </c>
      <c r="B554">
        <v>1052000</v>
      </c>
      <c r="D554" t="s">
        <v>1035</v>
      </c>
      <c r="E554" t="str">
        <f t="shared" si="8"/>
        <v>1052000-Fabricação de laticínios</v>
      </c>
    </row>
    <row r="555" spans="1:5" hidden="1">
      <c r="A555">
        <v>2061</v>
      </c>
      <c r="B555">
        <v>1053800</v>
      </c>
      <c r="D555" t="s">
        <v>1036</v>
      </c>
      <c r="E555" t="str">
        <f t="shared" si="8"/>
        <v>1053800-Fabricação de sorvetes e outros gelados comestíveis</v>
      </c>
    </row>
    <row r="556" spans="1:5" hidden="1">
      <c r="A556">
        <v>2061</v>
      </c>
      <c r="B556">
        <v>1061901</v>
      </c>
      <c r="D556" t="s">
        <v>1037</v>
      </c>
      <c r="E556" t="str">
        <f t="shared" si="8"/>
        <v>1061901-Beneficiamento de arroz</v>
      </c>
    </row>
    <row r="557" spans="1:5" hidden="1">
      <c r="A557">
        <v>2061</v>
      </c>
      <c r="B557">
        <v>1061902</v>
      </c>
      <c r="D557" t="s">
        <v>1038</v>
      </c>
      <c r="E557" t="str">
        <f t="shared" si="8"/>
        <v>1061902-Fabricação de produtos do arroz</v>
      </c>
    </row>
    <row r="558" spans="1:5" hidden="1">
      <c r="A558">
        <v>2061</v>
      </c>
      <c r="B558">
        <v>1062700</v>
      </c>
      <c r="D558" t="s">
        <v>1039</v>
      </c>
      <c r="E558" t="str">
        <f t="shared" si="8"/>
        <v>1062700-Moagem de trigo e fabricação de derivados</v>
      </c>
    </row>
    <row r="559" spans="1:5" hidden="1">
      <c r="A559">
        <v>2061</v>
      </c>
      <c r="B559">
        <v>1063500</v>
      </c>
      <c r="D559" t="s">
        <v>1040</v>
      </c>
      <c r="E559" t="str">
        <f t="shared" si="8"/>
        <v>1063500-Fabricação de farinha de mandioca e derivados</v>
      </c>
    </row>
    <row r="560" spans="1:5" hidden="1">
      <c r="A560">
        <v>2061</v>
      </c>
      <c r="B560">
        <v>1064300</v>
      </c>
      <c r="D560" t="s">
        <v>1041</v>
      </c>
      <c r="E560" t="str">
        <f t="shared" si="8"/>
        <v>1064300-Fabricação de farinha de milho e derivados, exceto óleos de milho</v>
      </c>
    </row>
    <row r="561" spans="1:5" hidden="1">
      <c r="A561">
        <v>2061</v>
      </c>
      <c r="B561">
        <v>1065101</v>
      </c>
      <c r="D561" t="s">
        <v>1042</v>
      </c>
      <c r="E561" t="str">
        <f t="shared" si="8"/>
        <v>1065101-Fabricação de amidos e féculas de vegetais</v>
      </c>
    </row>
    <row r="562" spans="1:5" hidden="1">
      <c r="A562">
        <v>2061</v>
      </c>
      <c r="B562">
        <v>1065102</v>
      </c>
      <c r="D562" t="s">
        <v>1043</v>
      </c>
      <c r="E562" t="str">
        <f t="shared" si="8"/>
        <v>1065102-Fabricação de óleo de milho em bruto</v>
      </c>
    </row>
    <row r="563" spans="1:5" hidden="1">
      <c r="A563">
        <v>2061</v>
      </c>
      <c r="B563">
        <v>1065103</v>
      </c>
      <c r="D563" t="s">
        <v>1044</v>
      </c>
      <c r="E563" t="str">
        <f t="shared" si="8"/>
        <v>1065103-Fabricação de óleo de milho refinado</v>
      </c>
    </row>
    <row r="564" spans="1:5" hidden="1">
      <c r="A564">
        <v>2061</v>
      </c>
      <c r="B564">
        <v>1066000</v>
      </c>
      <c r="D564" t="s">
        <v>1045</v>
      </c>
      <c r="E564" t="str">
        <f t="shared" si="8"/>
        <v>1066000-Fabricação de alimentos para animais</v>
      </c>
    </row>
    <row r="565" spans="1:5" hidden="1">
      <c r="A565">
        <v>2061</v>
      </c>
      <c r="B565">
        <v>1069400</v>
      </c>
      <c r="D565" t="s">
        <v>1046</v>
      </c>
      <c r="E565" t="str">
        <f t="shared" si="8"/>
        <v>1069400-Moagem e fabricação de produtos de origem vegetal não especificados</v>
      </c>
    </row>
    <row r="566" spans="1:5" hidden="1">
      <c r="A566">
        <v>2061</v>
      </c>
      <c r="B566">
        <v>1071600</v>
      </c>
      <c r="D566" t="s">
        <v>1047</v>
      </c>
      <c r="E566" t="str">
        <f t="shared" si="8"/>
        <v>1071600-Fabricação de açúcar em bruto</v>
      </c>
    </row>
    <row r="567" spans="1:5" hidden="1">
      <c r="A567">
        <v>2061</v>
      </c>
      <c r="B567">
        <v>1072401</v>
      </c>
      <c r="D567" t="s">
        <v>1048</v>
      </c>
      <c r="E567" t="str">
        <f t="shared" si="8"/>
        <v>1072401-Fabricação de açúcar de cana refinado</v>
      </c>
    </row>
    <row r="568" spans="1:5" hidden="1">
      <c r="A568">
        <v>2061</v>
      </c>
      <c r="B568">
        <v>1072402</v>
      </c>
      <c r="D568" t="s">
        <v>1049</v>
      </c>
      <c r="E568" t="str">
        <f t="shared" si="8"/>
        <v>1072402-Fabricação de açúcar de cereais (dextrose) e de beterraba</v>
      </c>
    </row>
    <row r="569" spans="1:5" hidden="1">
      <c r="A569">
        <v>2061</v>
      </c>
      <c r="B569">
        <v>1081301</v>
      </c>
      <c r="D569" t="s">
        <v>1050</v>
      </c>
      <c r="E569" t="str">
        <f t="shared" si="8"/>
        <v>1081301-Beneficiamento de café</v>
      </c>
    </row>
    <row r="570" spans="1:5" hidden="1">
      <c r="A570">
        <v>2061</v>
      </c>
      <c r="B570">
        <v>1081302</v>
      </c>
      <c r="D570" t="s">
        <v>1051</v>
      </c>
      <c r="E570" t="str">
        <f t="shared" si="8"/>
        <v>1081302-Torrefação e moagem de café</v>
      </c>
    </row>
    <row r="571" spans="1:5" hidden="1">
      <c r="A571">
        <v>2061</v>
      </c>
      <c r="B571">
        <v>1082100</v>
      </c>
      <c r="D571" t="s">
        <v>1052</v>
      </c>
      <c r="E571" t="str">
        <f t="shared" si="8"/>
        <v>1082100-Fabricação de produtos à base de café</v>
      </c>
    </row>
    <row r="572" spans="1:5" hidden="1">
      <c r="A572">
        <v>2061</v>
      </c>
      <c r="B572">
        <v>1091101</v>
      </c>
      <c r="D572" t="s">
        <v>1053</v>
      </c>
      <c r="E572" t="str">
        <f t="shared" si="8"/>
        <v>1091101-Fabricação de produtos de panificação Industrial</v>
      </c>
    </row>
    <row r="573" spans="1:5" hidden="1">
      <c r="A573">
        <v>2061</v>
      </c>
      <c r="B573">
        <v>1091102</v>
      </c>
      <c r="D573" t="s">
        <v>1054</v>
      </c>
      <c r="E573" t="str">
        <f t="shared" si="8"/>
        <v>1091102-Fabricação de produtos de padaria e confeitaria com predominância de produção própria</v>
      </c>
    </row>
    <row r="574" spans="1:5" hidden="1">
      <c r="A574">
        <v>2061</v>
      </c>
      <c r="B574">
        <v>1092900</v>
      </c>
      <c r="D574" t="s">
        <v>1055</v>
      </c>
      <c r="E574" t="str">
        <f t="shared" si="8"/>
        <v>1092900-Fabricação de biscoitos e bolachas</v>
      </c>
    </row>
    <row r="575" spans="1:5" hidden="1">
      <c r="A575">
        <v>2061</v>
      </c>
      <c r="B575">
        <v>1093701</v>
      </c>
      <c r="D575" t="s">
        <v>1056</v>
      </c>
      <c r="E575" t="str">
        <f t="shared" si="8"/>
        <v>1093701-Fabricação de produtos derivados do cacau e de chocolates</v>
      </c>
    </row>
    <row r="576" spans="1:5" hidden="1">
      <c r="A576">
        <v>2061</v>
      </c>
      <c r="B576">
        <v>1093702</v>
      </c>
      <c r="D576" t="s">
        <v>1057</v>
      </c>
      <c r="E576" t="str">
        <f t="shared" si="8"/>
        <v>1093702-Fabricação de frutas cristalizadas, balas e semelhantes</v>
      </c>
    </row>
    <row r="577" spans="1:5" hidden="1">
      <c r="A577">
        <v>2061</v>
      </c>
      <c r="B577">
        <v>1094500</v>
      </c>
      <c r="D577" t="s">
        <v>1058</v>
      </c>
      <c r="E577" t="str">
        <f t="shared" si="8"/>
        <v>1094500-Fabricação de massas alimentícias</v>
      </c>
    </row>
    <row r="578" spans="1:5" hidden="1">
      <c r="A578">
        <v>2061</v>
      </c>
      <c r="B578">
        <v>1095300</v>
      </c>
      <c r="D578" t="s">
        <v>1059</v>
      </c>
      <c r="E578" t="str">
        <f t="shared" si="8"/>
        <v>1095300-Fabricação de especiarias, molhos, temperos e condimentos</v>
      </c>
    </row>
    <row r="579" spans="1:5" hidden="1">
      <c r="A579">
        <v>2061</v>
      </c>
      <c r="B579">
        <v>1096100</v>
      </c>
      <c r="D579" t="s">
        <v>1060</v>
      </c>
      <c r="E579" t="str">
        <f t="shared" si="8"/>
        <v>1096100-Fabricação de alimentos e pratos prontos</v>
      </c>
    </row>
    <row r="580" spans="1:5" hidden="1">
      <c r="A580">
        <v>2061</v>
      </c>
      <c r="B580">
        <v>1099601</v>
      </c>
      <c r="D580" t="s">
        <v>1061</v>
      </c>
      <c r="E580" t="str">
        <f t="shared" si="8"/>
        <v>1099601-Fabricação de vinagres</v>
      </c>
    </row>
    <row r="581" spans="1:5" hidden="1">
      <c r="A581">
        <v>2061</v>
      </c>
      <c r="B581">
        <v>1099602</v>
      </c>
      <c r="D581" t="s">
        <v>1062</v>
      </c>
      <c r="E581" t="str">
        <f t="shared" si="8"/>
        <v>1099602-Fabricação de pós alimentícios</v>
      </c>
    </row>
    <row r="582" spans="1:5" hidden="1">
      <c r="A582">
        <v>2061</v>
      </c>
      <c r="B582">
        <v>1099603</v>
      </c>
      <c r="D582" t="s">
        <v>1063</v>
      </c>
      <c r="E582" t="str">
        <f t="shared" si="8"/>
        <v>1099603-Fabricação de fermentos e leveduras</v>
      </c>
    </row>
    <row r="583" spans="1:5" hidden="1">
      <c r="A583">
        <v>2061</v>
      </c>
      <c r="B583">
        <v>1099604</v>
      </c>
      <c r="D583" t="s">
        <v>1064</v>
      </c>
      <c r="E583" t="str">
        <f t="shared" si="8"/>
        <v>1099604-Fabricação de gelo comum</v>
      </c>
    </row>
    <row r="584" spans="1:5" hidden="1">
      <c r="A584">
        <v>2061</v>
      </c>
      <c r="B584">
        <v>1099605</v>
      </c>
      <c r="D584" t="s">
        <v>1065</v>
      </c>
      <c r="E584" t="str">
        <f t="shared" ref="E584:E647" si="9">CONCATENATE(B584,"-",D584)</f>
        <v>1099605-Fabricação de produtos para infusão (chá, mate, etc.)</v>
      </c>
    </row>
    <row r="585" spans="1:5" hidden="1">
      <c r="A585">
        <v>2061</v>
      </c>
      <c r="B585">
        <v>1099606</v>
      </c>
      <c r="D585" t="s">
        <v>1066</v>
      </c>
      <c r="E585" t="str">
        <f t="shared" si="9"/>
        <v>1099606-Fabricação de adoçantes naturais e artificiais</v>
      </c>
    </row>
    <row r="586" spans="1:5" hidden="1">
      <c r="A586">
        <v>2061</v>
      </c>
      <c r="B586">
        <v>1099607</v>
      </c>
      <c r="D586" t="s">
        <v>1067</v>
      </c>
      <c r="E586" t="str">
        <f t="shared" si="9"/>
        <v>1099607-Fabricação de alimentos dietéticos e complementos alimentares</v>
      </c>
    </row>
    <row r="587" spans="1:5" hidden="1">
      <c r="A587">
        <v>2061</v>
      </c>
      <c r="B587">
        <v>1099699</v>
      </c>
      <c r="D587" t="s">
        <v>1068</v>
      </c>
      <c r="E587" t="str">
        <f t="shared" si="9"/>
        <v>1099699-Fabricação de outros produtos alimentícios não especificados anteriormente</v>
      </c>
    </row>
    <row r="588" spans="1:5" hidden="1">
      <c r="A588">
        <v>2061</v>
      </c>
      <c r="B588">
        <v>1111901</v>
      </c>
      <c r="D588" t="s">
        <v>1069</v>
      </c>
      <c r="E588" t="str">
        <f t="shared" si="9"/>
        <v>1111901-Fabricação de aguardente de cana-de-açúcar</v>
      </c>
    </row>
    <row r="589" spans="1:5" hidden="1">
      <c r="A589">
        <v>2061</v>
      </c>
      <c r="B589">
        <v>1111902</v>
      </c>
      <c r="D589" t="s">
        <v>1070</v>
      </c>
      <c r="E589" t="str">
        <f t="shared" si="9"/>
        <v>1111902-Fabricação de outras aguardentes e bebidas destiladas</v>
      </c>
    </row>
    <row r="590" spans="1:5" hidden="1">
      <c r="A590">
        <v>2061</v>
      </c>
      <c r="B590">
        <v>1112700</v>
      </c>
      <c r="D590" t="s">
        <v>1071</v>
      </c>
      <c r="E590" t="str">
        <f t="shared" si="9"/>
        <v>1112700-Fabricação de vinho</v>
      </c>
    </row>
    <row r="591" spans="1:5" hidden="1">
      <c r="A591">
        <v>2061</v>
      </c>
      <c r="B591">
        <v>1113501</v>
      </c>
      <c r="D591" t="s">
        <v>1072</v>
      </c>
      <c r="E591" t="str">
        <f t="shared" si="9"/>
        <v>1113501-Fabricação de malte, inclusive malte uísque</v>
      </c>
    </row>
    <row r="592" spans="1:5" hidden="1">
      <c r="A592">
        <v>2061</v>
      </c>
      <c r="B592">
        <v>1113502</v>
      </c>
      <c r="D592" t="s">
        <v>1073</v>
      </c>
      <c r="E592" t="str">
        <f t="shared" si="9"/>
        <v>1113502-Fabricação de cervejas e chopes</v>
      </c>
    </row>
    <row r="593" spans="1:5" hidden="1">
      <c r="A593">
        <v>2061</v>
      </c>
      <c r="B593">
        <v>1121600</v>
      </c>
      <c r="D593" t="s">
        <v>1074</v>
      </c>
      <c r="E593" t="str">
        <f t="shared" si="9"/>
        <v>1121600-Fabricação de águas envasadas</v>
      </c>
    </row>
    <row r="594" spans="1:5" hidden="1">
      <c r="A594">
        <v>2061</v>
      </c>
      <c r="B594">
        <v>1122401</v>
      </c>
      <c r="D594" t="s">
        <v>1075</v>
      </c>
      <c r="E594" t="str">
        <f t="shared" si="9"/>
        <v>1122401-Fabricação de refrigerantes</v>
      </c>
    </row>
    <row r="595" spans="1:5" hidden="1">
      <c r="A595">
        <v>2061</v>
      </c>
      <c r="B595">
        <v>1122402</v>
      </c>
      <c r="D595" t="s">
        <v>1076</v>
      </c>
      <c r="E595" t="str">
        <f t="shared" si="9"/>
        <v>1122402-Fabricação de chá mate e outros chás prontos para consumo</v>
      </c>
    </row>
    <row r="596" spans="1:5" hidden="1">
      <c r="A596">
        <v>2061</v>
      </c>
      <c r="B596">
        <v>1122403</v>
      </c>
      <c r="D596" t="s">
        <v>1077</v>
      </c>
      <c r="E596" t="str">
        <f t="shared" si="9"/>
        <v>1122403-Fabricação de refrescos, xaropes e pós para refrescos, exceto refrescos de frutas</v>
      </c>
    </row>
    <row r="597" spans="1:5" hidden="1">
      <c r="A597">
        <v>2061</v>
      </c>
      <c r="B597">
        <v>1122404</v>
      </c>
      <c r="D597" t="s">
        <v>1078</v>
      </c>
      <c r="E597" t="str">
        <f t="shared" si="9"/>
        <v>1122404-Fabricação de bebidas isotônicas</v>
      </c>
    </row>
    <row r="598" spans="1:5" hidden="1">
      <c r="A598">
        <v>2061</v>
      </c>
      <c r="B598">
        <v>1122499</v>
      </c>
      <c r="D598" t="s">
        <v>1079</v>
      </c>
      <c r="E598" t="str">
        <f t="shared" si="9"/>
        <v>1122499-Fabricação de outras bebidas não-alcoólicas não especificadas</v>
      </c>
    </row>
    <row r="599" spans="1:5" hidden="1">
      <c r="A599">
        <v>2061</v>
      </c>
      <c r="B599">
        <v>1210700</v>
      </c>
      <c r="D599" t="s">
        <v>1080</v>
      </c>
      <c r="E599" t="str">
        <f t="shared" si="9"/>
        <v>1210700-Processamento industrial do fumo</v>
      </c>
    </row>
    <row r="600" spans="1:5" hidden="1">
      <c r="A600">
        <v>2061</v>
      </c>
      <c r="B600">
        <v>1220401</v>
      </c>
      <c r="D600" t="s">
        <v>1081</v>
      </c>
      <c r="E600" t="str">
        <f t="shared" si="9"/>
        <v>1220401-Fabricação de cigarros</v>
      </c>
    </row>
    <row r="601" spans="1:5" hidden="1">
      <c r="A601">
        <v>2061</v>
      </c>
      <c r="B601">
        <v>1220402</v>
      </c>
      <c r="D601" t="s">
        <v>1082</v>
      </c>
      <c r="E601" t="str">
        <f t="shared" si="9"/>
        <v>1220402-Fabricação de cigarrilhas e charutos</v>
      </c>
    </row>
    <row r="602" spans="1:5" hidden="1">
      <c r="A602">
        <v>2061</v>
      </c>
      <c r="B602">
        <v>1220403</v>
      </c>
      <c r="D602" t="s">
        <v>1083</v>
      </c>
      <c r="E602" t="str">
        <f t="shared" si="9"/>
        <v>1220403-Fabricação de filtros para cigarros</v>
      </c>
    </row>
    <row r="603" spans="1:5" hidden="1">
      <c r="A603">
        <v>2061</v>
      </c>
      <c r="B603">
        <v>1220499</v>
      </c>
      <c r="D603" t="s">
        <v>1084</v>
      </c>
      <c r="E603" t="str">
        <f t="shared" si="9"/>
        <v>1220499-Fabricação de outros produtos do fumo, exceto cigarros, cigarrilhas e charutos</v>
      </c>
    </row>
    <row r="604" spans="1:5" hidden="1">
      <c r="A604">
        <v>2061</v>
      </c>
      <c r="B604">
        <v>1311100</v>
      </c>
      <c r="D604" t="s">
        <v>1085</v>
      </c>
      <c r="E604" t="str">
        <f t="shared" si="9"/>
        <v>1311100-Preparação e fiação de fibras de algodão</v>
      </c>
    </row>
    <row r="605" spans="1:5" hidden="1">
      <c r="A605">
        <v>2061</v>
      </c>
      <c r="B605">
        <v>1312000</v>
      </c>
      <c r="D605" t="s">
        <v>1086</v>
      </c>
      <c r="E605" t="str">
        <f t="shared" si="9"/>
        <v>1312000-Preparação e fiação de fibras têxteis naturais, exceto algodão</v>
      </c>
    </row>
    <row r="606" spans="1:5" hidden="1">
      <c r="A606">
        <v>2061</v>
      </c>
      <c r="B606">
        <v>1313800</v>
      </c>
      <c r="D606" t="s">
        <v>1087</v>
      </c>
      <c r="E606" t="str">
        <f t="shared" si="9"/>
        <v>1313800-Fiação de fibras artificiais e sintéticas</v>
      </c>
    </row>
    <row r="607" spans="1:5" hidden="1">
      <c r="A607">
        <v>2061</v>
      </c>
      <c r="B607">
        <v>1314600</v>
      </c>
      <c r="D607" t="s">
        <v>1088</v>
      </c>
      <c r="E607" t="str">
        <f t="shared" si="9"/>
        <v>1314600-Fabricação de linhas para costurar e bordar</v>
      </c>
    </row>
    <row r="608" spans="1:5" hidden="1">
      <c r="A608">
        <v>2061</v>
      </c>
      <c r="B608">
        <v>1321900</v>
      </c>
      <c r="D608" t="s">
        <v>1089</v>
      </c>
      <c r="E608" t="str">
        <f t="shared" si="9"/>
        <v>1321900-Tecelagem de fios de algodão</v>
      </c>
    </row>
    <row r="609" spans="1:5" hidden="1">
      <c r="A609">
        <v>2061</v>
      </c>
      <c r="B609">
        <v>1322700</v>
      </c>
      <c r="D609" t="s">
        <v>1090</v>
      </c>
      <c r="E609" t="str">
        <f t="shared" si="9"/>
        <v>1322700-Tecelagem de fios de fibras têxteis naturais, exceto algodão</v>
      </c>
    </row>
    <row r="610" spans="1:5" hidden="1">
      <c r="A610">
        <v>2061</v>
      </c>
      <c r="B610">
        <v>1323500</v>
      </c>
      <c r="D610" t="s">
        <v>1091</v>
      </c>
      <c r="E610" t="str">
        <f t="shared" si="9"/>
        <v>1323500-Tecelagem de fios de fibras artificiais e sintéticas</v>
      </c>
    </row>
    <row r="611" spans="1:5" hidden="1">
      <c r="A611">
        <v>2061</v>
      </c>
      <c r="B611">
        <v>1330800</v>
      </c>
      <c r="D611" t="s">
        <v>1092</v>
      </c>
      <c r="E611" t="str">
        <f t="shared" si="9"/>
        <v>1330800-Fabricação de tecidos de malha</v>
      </c>
    </row>
    <row r="612" spans="1:5" hidden="1">
      <c r="A612">
        <v>2061</v>
      </c>
      <c r="B612">
        <v>1340501</v>
      </c>
      <c r="D612" t="s">
        <v>1093</v>
      </c>
      <c r="E612" t="str">
        <f t="shared" si="9"/>
        <v>1340501-Estamparia e texturização em fios, tecidos, artefatos têxteis e peças do vestuário</v>
      </c>
    </row>
    <row r="613" spans="1:5" hidden="1">
      <c r="A613">
        <v>2061</v>
      </c>
      <c r="B613">
        <v>1340502</v>
      </c>
      <c r="D613" t="s">
        <v>1094</v>
      </c>
      <c r="E613" t="str">
        <f t="shared" si="9"/>
        <v>1340502-Alvejamento, tingimento e torção em fios, tecidos, artefatos têxteis e peças do vestuário</v>
      </c>
    </row>
    <row r="614" spans="1:5" hidden="1">
      <c r="A614">
        <v>2061</v>
      </c>
      <c r="B614">
        <v>1340599</v>
      </c>
      <c r="D614" t="s">
        <v>1095</v>
      </c>
      <c r="E614" t="str">
        <f t="shared" si="9"/>
        <v>1340599-Outros serviços de acabamento em fios, tecidos, artefatos têxteis e peças do vestuário</v>
      </c>
    </row>
    <row r="615" spans="1:5" hidden="1">
      <c r="A615">
        <v>2061</v>
      </c>
      <c r="B615">
        <v>1351100</v>
      </c>
      <c r="D615" t="s">
        <v>1096</v>
      </c>
      <c r="E615" t="str">
        <f t="shared" si="9"/>
        <v>1351100-Fabricação de artefatos têxteis para uso doméstico</v>
      </c>
    </row>
    <row r="616" spans="1:5" hidden="1">
      <c r="A616">
        <v>2061</v>
      </c>
      <c r="B616">
        <v>1352900</v>
      </c>
      <c r="D616" t="s">
        <v>1097</v>
      </c>
      <c r="E616" t="str">
        <f t="shared" si="9"/>
        <v>1352900-Fabricação de artefatos de tapeçaria</v>
      </c>
    </row>
    <row r="617" spans="1:5" hidden="1">
      <c r="A617">
        <v>2061</v>
      </c>
      <c r="B617">
        <v>1353700</v>
      </c>
      <c r="D617" t="s">
        <v>1098</v>
      </c>
      <c r="E617" t="str">
        <f t="shared" si="9"/>
        <v>1353700-Fabricação de artefatos de cordoaria</v>
      </c>
    </row>
    <row r="618" spans="1:5" hidden="1">
      <c r="A618">
        <v>2061</v>
      </c>
      <c r="B618">
        <v>1354500</v>
      </c>
      <c r="D618" t="s">
        <v>1099</v>
      </c>
      <c r="E618" t="str">
        <f t="shared" si="9"/>
        <v>1354500-Fabricação de tecidos especiais, inclusive artefatos</v>
      </c>
    </row>
    <row r="619" spans="1:5" hidden="1">
      <c r="A619">
        <v>2061</v>
      </c>
      <c r="B619">
        <v>1359600</v>
      </c>
      <c r="D619" t="s">
        <v>1100</v>
      </c>
      <c r="E619" t="str">
        <f t="shared" si="9"/>
        <v>1359600-Fabricação de outros produtos têxteis não especificados</v>
      </c>
    </row>
    <row r="620" spans="1:5" hidden="1">
      <c r="A620">
        <v>2061</v>
      </c>
      <c r="B620">
        <v>1411801</v>
      </c>
      <c r="D620" t="s">
        <v>1101</v>
      </c>
      <c r="E620" t="str">
        <f t="shared" si="9"/>
        <v>1411801-Confecção de roupas íntimas</v>
      </c>
    </row>
    <row r="621" spans="1:5" hidden="1">
      <c r="A621">
        <v>2061</v>
      </c>
      <c r="B621">
        <v>1411802</v>
      </c>
      <c r="D621" t="s">
        <v>1102</v>
      </c>
      <c r="E621" t="str">
        <f t="shared" si="9"/>
        <v>1411802-Facção de roupas íntimas</v>
      </c>
    </row>
    <row r="622" spans="1:5" hidden="1">
      <c r="A622">
        <v>2061</v>
      </c>
      <c r="B622">
        <v>1412601</v>
      </c>
      <c r="D622" t="s">
        <v>1103</v>
      </c>
      <c r="E622" t="str">
        <f t="shared" si="9"/>
        <v>1412601-Confecção de peças do vestuário, exceto roupas íntimas e as confeccionadas sob medida</v>
      </c>
    </row>
    <row r="623" spans="1:5" hidden="1">
      <c r="A623">
        <v>2061</v>
      </c>
      <c r="B623">
        <v>1412602</v>
      </c>
      <c r="D623" t="s">
        <v>1104</v>
      </c>
      <c r="E623" t="str">
        <f t="shared" si="9"/>
        <v>1412602-Confecção, sob medida, de peças do vestuário, exceto roupas íntimas</v>
      </c>
    </row>
    <row r="624" spans="1:5" hidden="1">
      <c r="A624">
        <v>2061</v>
      </c>
      <c r="B624">
        <v>1412603</v>
      </c>
      <c r="D624" t="s">
        <v>1105</v>
      </c>
      <c r="E624" t="str">
        <f t="shared" si="9"/>
        <v>1412603-Facção de peças do vestuário, exceto roupas íntimas</v>
      </c>
    </row>
    <row r="625" spans="1:5" hidden="1">
      <c r="A625">
        <v>2061</v>
      </c>
      <c r="B625">
        <v>1413401</v>
      </c>
      <c r="D625" t="s">
        <v>1106</v>
      </c>
      <c r="E625" t="str">
        <f t="shared" si="9"/>
        <v>1413401-Confecção de roupas profissionais, exceto sob medida</v>
      </c>
    </row>
    <row r="626" spans="1:5" hidden="1">
      <c r="A626">
        <v>2061</v>
      </c>
      <c r="B626">
        <v>1413402</v>
      </c>
      <c r="D626" t="s">
        <v>1107</v>
      </c>
      <c r="E626" t="str">
        <f t="shared" si="9"/>
        <v>1413402-Confecção, sob medida, de roupas profissionais</v>
      </c>
    </row>
    <row r="627" spans="1:5" hidden="1">
      <c r="A627">
        <v>2061</v>
      </c>
      <c r="B627">
        <v>1413403</v>
      </c>
      <c r="D627" t="s">
        <v>1108</v>
      </c>
      <c r="E627" t="str">
        <f t="shared" si="9"/>
        <v>1413403-Facção de roupas profissionais</v>
      </c>
    </row>
    <row r="628" spans="1:5" hidden="1">
      <c r="A628">
        <v>2061</v>
      </c>
      <c r="B628">
        <v>1414200</v>
      </c>
      <c r="D628" t="s">
        <v>1109</v>
      </c>
      <c r="E628" t="str">
        <f t="shared" si="9"/>
        <v>1414200-Fabricação de acessórios do vestuário, exceto para segurança e proteção</v>
      </c>
    </row>
    <row r="629" spans="1:5" hidden="1">
      <c r="A629">
        <v>2061</v>
      </c>
      <c r="B629">
        <v>1421500</v>
      </c>
      <c r="D629" t="s">
        <v>1110</v>
      </c>
      <c r="E629" t="str">
        <f t="shared" si="9"/>
        <v>1421500-Fabricação de meias</v>
      </c>
    </row>
    <row r="630" spans="1:5" hidden="1">
      <c r="A630">
        <v>2061</v>
      </c>
      <c r="B630">
        <v>1422300</v>
      </c>
      <c r="D630" t="s">
        <v>1111</v>
      </c>
      <c r="E630" t="str">
        <f t="shared" si="9"/>
        <v>1422300-Fabricação de artigos do vestuário, produzidos em malharias e tricotagens, exceto meias</v>
      </c>
    </row>
    <row r="631" spans="1:5" hidden="1">
      <c r="A631">
        <v>2061</v>
      </c>
      <c r="B631">
        <v>1510600</v>
      </c>
      <c r="D631" t="s">
        <v>1112</v>
      </c>
      <c r="E631" t="str">
        <f t="shared" si="9"/>
        <v>1510600-Curtimento e outras preparações de couro</v>
      </c>
    </row>
    <row r="632" spans="1:5" hidden="1">
      <c r="A632">
        <v>2061</v>
      </c>
      <c r="B632">
        <v>1521100</v>
      </c>
      <c r="D632" t="s">
        <v>1113</v>
      </c>
      <c r="E632" t="str">
        <f t="shared" si="9"/>
        <v>1521100-Fabricação de artigos para viagem, bolsas e semelhantes de qualquer material</v>
      </c>
    </row>
    <row r="633" spans="1:5" hidden="1">
      <c r="A633">
        <v>2061</v>
      </c>
      <c r="B633">
        <v>1529700</v>
      </c>
      <c r="D633" t="s">
        <v>1114</v>
      </c>
      <c r="E633" t="str">
        <f t="shared" si="9"/>
        <v>1529700-Fabricação de artefatos de couro não especificados</v>
      </c>
    </row>
    <row r="634" spans="1:5" hidden="1">
      <c r="A634">
        <v>2061</v>
      </c>
      <c r="B634">
        <v>1531901</v>
      </c>
      <c r="D634" t="s">
        <v>1115</v>
      </c>
      <c r="E634" t="str">
        <f t="shared" si="9"/>
        <v>1531901-Fabricação de calçados de couro</v>
      </c>
    </row>
    <row r="635" spans="1:5" hidden="1">
      <c r="A635">
        <v>2061</v>
      </c>
      <c r="B635">
        <v>1531902</v>
      </c>
      <c r="D635" t="s">
        <v>1116</v>
      </c>
      <c r="E635" t="str">
        <f t="shared" si="9"/>
        <v>1531902-Acabamento de calçados de couro sob contrato</v>
      </c>
    </row>
    <row r="636" spans="1:5" hidden="1">
      <c r="A636">
        <v>2061</v>
      </c>
      <c r="B636">
        <v>1532700</v>
      </c>
      <c r="D636" t="s">
        <v>1117</v>
      </c>
      <c r="E636" t="str">
        <f t="shared" si="9"/>
        <v>1532700-Fabricação de tênis de qualquer material</v>
      </c>
    </row>
    <row r="637" spans="1:5" hidden="1">
      <c r="A637">
        <v>2061</v>
      </c>
      <c r="B637">
        <v>1533500</v>
      </c>
      <c r="D637" t="s">
        <v>1118</v>
      </c>
      <c r="E637" t="str">
        <f t="shared" si="9"/>
        <v>1533500-Fabricação de calçados de material sintético</v>
      </c>
    </row>
    <row r="638" spans="1:5" hidden="1">
      <c r="A638">
        <v>2061</v>
      </c>
      <c r="B638">
        <v>1539400</v>
      </c>
      <c r="D638" t="s">
        <v>1119</v>
      </c>
      <c r="E638" t="str">
        <f t="shared" si="9"/>
        <v>1539400-Fabricação de calçados de materiais não especificados</v>
      </c>
    </row>
    <row r="639" spans="1:5" hidden="1">
      <c r="A639">
        <v>2061</v>
      </c>
      <c r="B639">
        <v>1540800</v>
      </c>
      <c r="D639" t="s">
        <v>1120</v>
      </c>
      <c r="E639" t="str">
        <f t="shared" si="9"/>
        <v>1540800-Fabricação de partes para calçados, de qualquer material</v>
      </c>
    </row>
    <row r="640" spans="1:5" hidden="1">
      <c r="A640">
        <v>2061</v>
      </c>
      <c r="B640">
        <v>1610203</v>
      </c>
      <c r="D640" t="s">
        <v>1121</v>
      </c>
      <c r="E640" t="str">
        <f t="shared" si="9"/>
        <v>1610203-Serrarias com desdobramento de madeira em bruto</v>
      </c>
    </row>
    <row r="641" spans="1:5" hidden="1">
      <c r="A641">
        <v>2061</v>
      </c>
      <c r="B641">
        <v>1610204</v>
      </c>
      <c r="D641" t="s">
        <v>1122</v>
      </c>
      <c r="E641" t="str">
        <f t="shared" si="9"/>
        <v>1610204-Serrarias sem desdobramento de madeira em bruto - resserragem</v>
      </c>
    </row>
    <row r="642" spans="1:5" hidden="1">
      <c r="A642">
        <v>2061</v>
      </c>
      <c r="B642">
        <v>1610205</v>
      </c>
      <c r="D642" t="s">
        <v>1123</v>
      </c>
      <c r="E642" t="str">
        <f t="shared" si="9"/>
        <v>1610205-Serviço de tratamento de madeira realizado sob contrato</v>
      </c>
    </row>
    <row r="643" spans="1:5" hidden="1">
      <c r="A643">
        <v>2061</v>
      </c>
      <c r="B643">
        <v>1621800</v>
      </c>
      <c r="D643" t="s">
        <v>1124</v>
      </c>
      <c r="E643" t="str">
        <f t="shared" si="9"/>
        <v>1621800-Fabricação de madeira laminada e de chapas de madeira compensada, prensada e aglomerada</v>
      </c>
    </row>
    <row r="644" spans="1:5" hidden="1">
      <c r="A644">
        <v>2061</v>
      </c>
      <c r="B644">
        <v>1622601</v>
      </c>
      <c r="D644" t="s">
        <v>1125</v>
      </c>
      <c r="E644" t="str">
        <f t="shared" si="9"/>
        <v>1622601-Fabricação de casas de madeira pré-fabricadas</v>
      </c>
    </row>
    <row r="645" spans="1:5" hidden="1">
      <c r="A645">
        <v>2061</v>
      </c>
      <c r="B645">
        <v>1622602</v>
      </c>
      <c r="D645" t="s">
        <v>1126</v>
      </c>
      <c r="E645" t="str">
        <f t="shared" si="9"/>
        <v>1622602-Fabricação de esquadrias de madeira e de peças de madeira para instalações industriais e comerciais</v>
      </c>
    </row>
    <row r="646" spans="1:5" hidden="1">
      <c r="A646">
        <v>2061</v>
      </c>
      <c r="B646">
        <v>1622699</v>
      </c>
      <c r="D646" t="s">
        <v>1127</v>
      </c>
      <c r="E646" t="str">
        <f t="shared" si="9"/>
        <v>1622699-Fabricação de outros artigos de carpintaria para construção</v>
      </c>
    </row>
    <row r="647" spans="1:5" hidden="1">
      <c r="A647">
        <v>2061</v>
      </c>
      <c r="B647">
        <v>1623400</v>
      </c>
      <c r="D647" t="s">
        <v>1128</v>
      </c>
      <c r="E647" t="str">
        <f t="shared" si="9"/>
        <v>1623400-Fabricação de artefatos de tanoaria e de embalagens de madeira</v>
      </c>
    </row>
    <row r="648" spans="1:5" hidden="1">
      <c r="A648">
        <v>2061</v>
      </c>
      <c r="B648">
        <v>1629301</v>
      </c>
      <c r="D648" t="s">
        <v>1129</v>
      </c>
      <c r="E648" t="str">
        <f t="shared" ref="E648:E711" si="10">CONCATENATE(B648,"-",D648)</f>
        <v>1629301-Fabricação de artefatos diversos de madeira, exceto móveis</v>
      </c>
    </row>
    <row r="649" spans="1:5" hidden="1">
      <c r="A649">
        <v>2061</v>
      </c>
      <c r="B649">
        <v>1629302</v>
      </c>
      <c r="D649" t="s">
        <v>1130</v>
      </c>
      <c r="E649" t="str">
        <f t="shared" si="10"/>
        <v>1629302-Fabricação de artefatos de cortiça, bambu, palha, vime e outros materiais trançados, exceto móveis</v>
      </c>
    </row>
    <row r="650" spans="1:5" hidden="1">
      <c r="A650">
        <v>2061</v>
      </c>
      <c r="B650">
        <v>1710900</v>
      </c>
      <c r="D650" t="s">
        <v>1131</v>
      </c>
      <c r="E650" t="str">
        <f t="shared" si="10"/>
        <v>1710900-Fabricação de celulose e outras pastas para a fabricação de papel</v>
      </c>
    </row>
    <row r="651" spans="1:5" hidden="1">
      <c r="A651">
        <v>2061</v>
      </c>
      <c r="B651">
        <v>1721400</v>
      </c>
      <c r="D651" t="s">
        <v>1132</v>
      </c>
      <c r="E651" t="str">
        <f t="shared" si="10"/>
        <v>1721400-Fabricação de papel</v>
      </c>
    </row>
    <row r="652" spans="1:5" hidden="1">
      <c r="A652">
        <v>2061</v>
      </c>
      <c r="B652">
        <v>1722200</v>
      </c>
      <c r="D652" t="s">
        <v>1133</v>
      </c>
      <c r="E652" t="str">
        <f t="shared" si="10"/>
        <v>1722200-Fabricação de cartolina e papel-cartão</v>
      </c>
    </row>
    <row r="653" spans="1:5" hidden="1">
      <c r="A653">
        <v>2061</v>
      </c>
      <c r="B653">
        <v>1731100</v>
      </c>
      <c r="D653" t="s">
        <v>1134</v>
      </c>
      <c r="E653" t="str">
        <f t="shared" si="10"/>
        <v>1731100-Fabricação de embalagens de papel</v>
      </c>
    </row>
    <row r="654" spans="1:5" hidden="1">
      <c r="A654">
        <v>2061</v>
      </c>
      <c r="B654">
        <v>1732000</v>
      </c>
      <c r="D654" t="s">
        <v>1135</v>
      </c>
      <c r="E654" t="str">
        <f t="shared" si="10"/>
        <v>1732000-Fabricação de embalagens de cartolina e papel-cartão</v>
      </c>
    </row>
    <row r="655" spans="1:5" hidden="1">
      <c r="A655">
        <v>2061</v>
      </c>
      <c r="B655">
        <v>1733800</v>
      </c>
      <c r="D655" t="s">
        <v>1136</v>
      </c>
      <c r="E655" t="str">
        <f t="shared" si="10"/>
        <v>1733800-Fabricação de chapas e de embalagens de papelão ondulado</v>
      </c>
    </row>
    <row r="656" spans="1:5" hidden="1">
      <c r="A656">
        <v>2061</v>
      </c>
      <c r="B656">
        <v>1741901</v>
      </c>
      <c r="D656" t="s">
        <v>1137</v>
      </c>
      <c r="E656" t="str">
        <f t="shared" si="10"/>
        <v>1741901-Fabricação de formulários contínuos</v>
      </c>
    </row>
    <row r="657" spans="1:5" hidden="1">
      <c r="A657">
        <v>2061</v>
      </c>
      <c r="B657">
        <v>1741902</v>
      </c>
      <c r="D657" t="s">
        <v>1138</v>
      </c>
      <c r="E657" t="str">
        <f t="shared" si="10"/>
        <v>1741902-Fabricação de produtos de papel, cartolina e papelão ondulado para uso comercial e de escritório</v>
      </c>
    </row>
    <row r="658" spans="1:5" hidden="1">
      <c r="A658">
        <v>2061</v>
      </c>
      <c r="B658">
        <v>1742701</v>
      </c>
      <c r="D658" t="s">
        <v>1139</v>
      </c>
      <c r="E658" t="str">
        <f t="shared" si="10"/>
        <v>1742701-Fabricação de fraldas descartáveis</v>
      </c>
    </row>
    <row r="659" spans="1:5" hidden="1">
      <c r="A659">
        <v>2061</v>
      </c>
      <c r="B659">
        <v>1742702</v>
      </c>
      <c r="D659" t="s">
        <v>1140</v>
      </c>
      <c r="E659" t="str">
        <f t="shared" si="10"/>
        <v>1742702-Fabricação de absorventes higiênicos</v>
      </c>
    </row>
    <row r="660" spans="1:5" hidden="1">
      <c r="A660">
        <v>2061</v>
      </c>
      <c r="B660">
        <v>1742799</v>
      </c>
      <c r="D660" t="s">
        <v>1141</v>
      </c>
      <c r="E660" t="str">
        <f t="shared" si="10"/>
        <v>1742799-Fabricação de produtos de papel para uso doméstico e higiênico-sanitário não especificados</v>
      </c>
    </row>
    <row r="661" spans="1:5" hidden="1">
      <c r="A661">
        <v>2061</v>
      </c>
      <c r="B661">
        <v>1749400</v>
      </c>
      <c r="D661" t="s">
        <v>1142</v>
      </c>
      <c r="E661" t="str">
        <f t="shared" si="10"/>
        <v>1749400-Fabricação de produtos de pastas celulósicas, papel, cartolina e papelão ondulado não especificados</v>
      </c>
    </row>
    <row r="662" spans="1:5" hidden="1">
      <c r="A662">
        <v>2061</v>
      </c>
      <c r="B662">
        <v>1811301</v>
      </c>
      <c r="D662" t="s">
        <v>1143</v>
      </c>
      <c r="E662" t="str">
        <f t="shared" si="10"/>
        <v>1811301-Impressão de jornais</v>
      </c>
    </row>
    <row r="663" spans="1:5" hidden="1">
      <c r="A663">
        <v>2061</v>
      </c>
      <c r="B663">
        <v>1811302</v>
      </c>
      <c r="D663" t="s">
        <v>1144</v>
      </c>
      <c r="E663" t="str">
        <f t="shared" si="10"/>
        <v>1811302-Impressão de livros, revistas e outras publicações periódicas</v>
      </c>
    </row>
    <row r="664" spans="1:5" hidden="1">
      <c r="A664">
        <v>2061</v>
      </c>
      <c r="B664">
        <v>1812100</v>
      </c>
      <c r="D664" t="s">
        <v>1145</v>
      </c>
      <c r="E664" t="str">
        <f t="shared" si="10"/>
        <v>1812100-Impressão de material de segurança</v>
      </c>
    </row>
    <row r="665" spans="1:5" hidden="1">
      <c r="A665">
        <v>2061</v>
      </c>
      <c r="B665">
        <v>1813001</v>
      </c>
      <c r="D665" t="s">
        <v>1146</v>
      </c>
      <c r="E665" t="str">
        <f t="shared" si="10"/>
        <v>1813001-Impressão de material para uso publicitário</v>
      </c>
    </row>
    <row r="666" spans="1:5" hidden="1">
      <c r="A666">
        <v>2061</v>
      </c>
      <c r="B666">
        <v>1813099</v>
      </c>
      <c r="D666" t="s">
        <v>1147</v>
      </c>
      <c r="E666" t="str">
        <f t="shared" si="10"/>
        <v>1813099-Impressão de material para outros usos</v>
      </c>
    </row>
    <row r="667" spans="1:5" hidden="1">
      <c r="A667">
        <v>2061</v>
      </c>
      <c r="B667">
        <v>1821100</v>
      </c>
      <c r="D667" t="s">
        <v>1148</v>
      </c>
      <c r="E667" t="str">
        <f t="shared" si="10"/>
        <v>1821100-Serviços de pré-impressão</v>
      </c>
    </row>
    <row r="668" spans="1:5" hidden="1">
      <c r="A668">
        <v>2061</v>
      </c>
      <c r="B668">
        <v>1822901</v>
      </c>
      <c r="D668" t="s">
        <v>1149</v>
      </c>
      <c r="E668" t="str">
        <f t="shared" si="10"/>
        <v>1822901-Serviços de encadernação e plastificação</v>
      </c>
    </row>
    <row r="669" spans="1:5" hidden="1">
      <c r="A669">
        <v>2061</v>
      </c>
      <c r="B669">
        <v>1822999</v>
      </c>
      <c r="D669" t="s">
        <v>1150</v>
      </c>
      <c r="E669" t="str">
        <f t="shared" si="10"/>
        <v>1822999-Serviços de acabamentos gráficos, exceto encadernação e plastificação</v>
      </c>
    </row>
    <row r="670" spans="1:5" hidden="1">
      <c r="A670">
        <v>2061</v>
      </c>
      <c r="B670">
        <v>1830001</v>
      </c>
      <c r="D670" t="s">
        <v>1151</v>
      </c>
      <c r="E670" t="str">
        <f t="shared" si="10"/>
        <v>1830001-Reprodução de som em qualquer suporte</v>
      </c>
    </row>
    <row r="671" spans="1:5" hidden="1">
      <c r="A671">
        <v>2061</v>
      </c>
      <c r="B671">
        <v>1830002</v>
      </c>
      <c r="D671" t="s">
        <v>1152</v>
      </c>
      <c r="E671" t="str">
        <f t="shared" si="10"/>
        <v>1830002-Reprodução de vídeo em qualquer suporte</v>
      </c>
    </row>
    <row r="672" spans="1:5" hidden="1">
      <c r="A672">
        <v>2061</v>
      </c>
      <c r="B672">
        <v>1830003</v>
      </c>
      <c r="D672" t="s">
        <v>1153</v>
      </c>
      <c r="E672" t="str">
        <f t="shared" si="10"/>
        <v>1830003-Reprodução de software em qualquer suporte</v>
      </c>
    </row>
    <row r="673" spans="1:5" hidden="1">
      <c r="A673">
        <v>2061</v>
      </c>
      <c r="B673">
        <v>1910100</v>
      </c>
      <c r="D673" t="s">
        <v>1154</v>
      </c>
      <c r="E673" t="str">
        <f t="shared" si="10"/>
        <v>1910100-Coquerias</v>
      </c>
    </row>
    <row r="674" spans="1:5" hidden="1">
      <c r="A674">
        <v>2061</v>
      </c>
      <c r="B674">
        <v>1921700</v>
      </c>
      <c r="D674" t="s">
        <v>1155</v>
      </c>
      <c r="E674" t="str">
        <f t="shared" si="10"/>
        <v>1921700-Fabricação de produtos do refino de petróleo</v>
      </c>
    </row>
    <row r="675" spans="1:5" hidden="1">
      <c r="A675">
        <v>2061</v>
      </c>
      <c r="B675">
        <v>1922501</v>
      </c>
      <c r="D675" t="s">
        <v>1156</v>
      </c>
      <c r="E675" t="str">
        <f t="shared" si="10"/>
        <v>1922501-Formulação de combustíveis</v>
      </c>
    </row>
    <row r="676" spans="1:5" hidden="1">
      <c r="A676">
        <v>2061</v>
      </c>
      <c r="B676">
        <v>1922502</v>
      </c>
      <c r="D676" t="s">
        <v>1157</v>
      </c>
      <c r="E676" t="str">
        <f t="shared" si="10"/>
        <v>1922502-Rerrefino de óleos lubrificantes</v>
      </c>
    </row>
    <row r="677" spans="1:5" hidden="1">
      <c r="A677">
        <v>2061</v>
      </c>
      <c r="B677">
        <v>1922599</v>
      </c>
      <c r="D677" t="s">
        <v>1158</v>
      </c>
      <c r="E677" t="str">
        <f t="shared" si="10"/>
        <v>1922599-Fabricação de outros produtos derivados do petróleo, exceto produtos do refino</v>
      </c>
    </row>
    <row r="678" spans="1:5" hidden="1">
      <c r="A678">
        <v>2061</v>
      </c>
      <c r="B678">
        <v>1931400</v>
      </c>
      <c r="D678" t="s">
        <v>1159</v>
      </c>
      <c r="E678" t="str">
        <f t="shared" si="10"/>
        <v>1931400-Fabricação de álcool</v>
      </c>
    </row>
    <row r="679" spans="1:5" hidden="1">
      <c r="A679">
        <v>2061</v>
      </c>
      <c r="B679">
        <v>1932200</v>
      </c>
      <c r="D679" t="s">
        <v>1160</v>
      </c>
      <c r="E679" t="str">
        <f t="shared" si="10"/>
        <v>1932200-Fabricação de biocombustíveis, exceto álcool</v>
      </c>
    </row>
    <row r="680" spans="1:5" hidden="1">
      <c r="A680">
        <v>2061</v>
      </c>
      <c r="B680">
        <v>2011800</v>
      </c>
      <c r="D680" t="s">
        <v>1161</v>
      </c>
      <c r="E680" t="str">
        <f t="shared" si="10"/>
        <v>2011800-Fabricação de cloro e álcalis</v>
      </c>
    </row>
    <row r="681" spans="1:5" hidden="1">
      <c r="A681">
        <v>2061</v>
      </c>
      <c r="B681">
        <v>2012600</v>
      </c>
      <c r="D681" t="s">
        <v>1162</v>
      </c>
      <c r="E681" t="str">
        <f t="shared" si="10"/>
        <v>2012600-Fabricação de intermediários para fertilizantes</v>
      </c>
    </row>
    <row r="682" spans="1:5" hidden="1">
      <c r="A682">
        <v>2061</v>
      </c>
      <c r="B682">
        <v>2013401</v>
      </c>
      <c r="D682" t="s">
        <v>1163</v>
      </c>
      <c r="E682" t="str">
        <f t="shared" si="10"/>
        <v>2013401-FABRICAÇÃO DE PRODUTOS QUÍMICOS</v>
      </c>
    </row>
    <row r="683" spans="1:5" hidden="1">
      <c r="A683">
        <v>2061</v>
      </c>
      <c r="B683">
        <v>2013402</v>
      </c>
      <c r="D683" t="s">
        <v>1164</v>
      </c>
      <c r="E683" t="str">
        <f t="shared" si="10"/>
        <v>2013402-Fabricação de adubos e fertilizantes, exceto organo-minerais</v>
      </c>
    </row>
    <row r="684" spans="1:5" hidden="1">
      <c r="A684">
        <v>2061</v>
      </c>
      <c r="B684">
        <v>2014200</v>
      </c>
      <c r="D684" t="s">
        <v>1165</v>
      </c>
      <c r="E684" t="str">
        <f t="shared" si="10"/>
        <v>2014200-Fabricação de gases industriais</v>
      </c>
    </row>
    <row r="685" spans="1:5" hidden="1">
      <c r="A685">
        <v>2061</v>
      </c>
      <c r="B685">
        <v>2019301</v>
      </c>
      <c r="D685" t="s">
        <v>1166</v>
      </c>
      <c r="E685" t="str">
        <f t="shared" si="10"/>
        <v>2019301-Elaboração de combustíveis nucleares</v>
      </c>
    </row>
    <row r="686" spans="1:5" hidden="1">
      <c r="A686">
        <v>2061</v>
      </c>
      <c r="B686">
        <v>2019399</v>
      </c>
      <c r="D686" t="s">
        <v>1167</v>
      </c>
      <c r="E686" t="str">
        <f t="shared" si="10"/>
        <v>2019399-Fabricação de outros produtos químicos inorgânicos não especificados</v>
      </c>
    </row>
    <row r="687" spans="1:5" hidden="1">
      <c r="A687">
        <v>2061</v>
      </c>
      <c r="B687">
        <v>2021500</v>
      </c>
      <c r="D687" t="s">
        <v>1168</v>
      </c>
      <c r="E687" t="str">
        <f t="shared" si="10"/>
        <v>2021500-Fabricação de produtos petroquímicos básicos</v>
      </c>
    </row>
    <row r="688" spans="1:5" hidden="1">
      <c r="A688">
        <v>2061</v>
      </c>
      <c r="B688">
        <v>2022300</v>
      </c>
      <c r="D688" t="s">
        <v>1169</v>
      </c>
      <c r="E688" t="str">
        <f t="shared" si="10"/>
        <v>2022300-Fabricação de intermediários para plastificantes, resinas e fibras</v>
      </c>
    </row>
    <row r="689" spans="1:5" hidden="1">
      <c r="A689">
        <v>2061</v>
      </c>
      <c r="B689">
        <v>2029100</v>
      </c>
      <c r="D689" t="s">
        <v>1170</v>
      </c>
      <c r="E689" t="str">
        <f t="shared" si="10"/>
        <v>2029100-Fabricação de produtos químicos orgânicos não especificados</v>
      </c>
    </row>
    <row r="690" spans="1:5" hidden="1">
      <c r="A690">
        <v>2061</v>
      </c>
      <c r="B690">
        <v>2031200</v>
      </c>
      <c r="D690" t="s">
        <v>1171</v>
      </c>
      <c r="E690" t="str">
        <f t="shared" si="10"/>
        <v>2031200-Fabricação de resinas termoplásticas</v>
      </c>
    </row>
    <row r="691" spans="1:5" hidden="1">
      <c r="A691">
        <v>2061</v>
      </c>
      <c r="B691">
        <v>2032100</v>
      </c>
      <c r="D691" t="s">
        <v>1172</v>
      </c>
      <c r="E691" t="str">
        <f t="shared" si="10"/>
        <v>2032100-Fabricação de resinas termofixas</v>
      </c>
    </row>
    <row r="692" spans="1:5" hidden="1">
      <c r="A692">
        <v>2061</v>
      </c>
      <c r="B692">
        <v>2033900</v>
      </c>
      <c r="D692" t="s">
        <v>1173</v>
      </c>
      <c r="E692" t="str">
        <f t="shared" si="10"/>
        <v>2033900-Fabricação de elastômeros</v>
      </c>
    </row>
    <row r="693" spans="1:5" hidden="1">
      <c r="A693">
        <v>2061</v>
      </c>
      <c r="B693">
        <v>2040100</v>
      </c>
      <c r="D693" t="s">
        <v>1174</v>
      </c>
      <c r="E693" t="str">
        <f t="shared" si="10"/>
        <v>2040100-Fabricação de fibras artificiais e sintéticas</v>
      </c>
    </row>
    <row r="694" spans="1:5" hidden="1">
      <c r="A694">
        <v>2061</v>
      </c>
      <c r="B694">
        <v>2051700</v>
      </c>
      <c r="D694" t="s">
        <v>1175</v>
      </c>
      <c r="E694" t="str">
        <f t="shared" si="10"/>
        <v>2051700-Fabricação de defensivos agrícolas</v>
      </c>
    </row>
    <row r="695" spans="1:5" hidden="1">
      <c r="A695">
        <v>2061</v>
      </c>
      <c r="B695">
        <v>2052500</v>
      </c>
      <c r="D695" t="s">
        <v>1176</v>
      </c>
      <c r="E695" t="str">
        <f t="shared" si="10"/>
        <v>2052500-Fabricação de desinfestantes domissanitários</v>
      </c>
    </row>
    <row r="696" spans="1:5" hidden="1">
      <c r="A696">
        <v>2061</v>
      </c>
      <c r="B696">
        <v>2061400</v>
      </c>
      <c r="D696" t="s">
        <v>1177</v>
      </c>
      <c r="E696" t="str">
        <f t="shared" si="10"/>
        <v>2061400-Fabricação de sabões e detergentes sintéticos</v>
      </c>
    </row>
    <row r="697" spans="1:5" hidden="1">
      <c r="A697">
        <v>2061</v>
      </c>
      <c r="B697">
        <v>2062200</v>
      </c>
      <c r="D697" t="s">
        <v>1178</v>
      </c>
      <c r="E697" t="str">
        <f t="shared" si="10"/>
        <v>2062200-Fabricação de produtos de limpeza e polimento</v>
      </c>
    </row>
    <row r="698" spans="1:5" hidden="1">
      <c r="A698">
        <v>2061</v>
      </c>
      <c r="B698">
        <v>2063100</v>
      </c>
      <c r="D698" t="s">
        <v>1179</v>
      </c>
      <c r="E698" t="str">
        <f t="shared" si="10"/>
        <v>2063100-Fabricação de cosméticos, produtos de perfumaria e de higiene pessoal</v>
      </c>
    </row>
    <row r="699" spans="1:5" hidden="1">
      <c r="A699">
        <v>2061</v>
      </c>
      <c r="B699">
        <v>2071100</v>
      </c>
      <c r="D699" t="s">
        <v>1180</v>
      </c>
      <c r="E699" t="str">
        <f t="shared" si="10"/>
        <v>2071100-Fabricação de tintas, vernizes, esmaltes e lacas</v>
      </c>
    </row>
    <row r="700" spans="1:5" hidden="1">
      <c r="A700">
        <v>2061</v>
      </c>
      <c r="B700">
        <v>2072000</v>
      </c>
      <c r="D700" t="s">
        <v>1181</v>
      </c>
      <c r="E700" t="str">
        <f t="shared" si="10"/>
        <v>2072000-Fabricação de tintas de impressão</v>
      </c>
    </row>
    <row r="701" spans="1:5" hidden="1">
      <c r="A701">
        <v>2061</v>
      </c>
      <c r="B701">
        <v>2073800</v>
      </c>
      <c r="D701" t="s">
        <v>1182</v>
      </c>
      <c r="E701" t="str">
        <f t="shared" si="10"/>
        <v>2073800-Fabricação de impermeabilizantes, solventes e produtos afins</v>
      </c>
    </row>
    <row r="702" spans="1:5" hidden="1">
      <c r="A702">
        <v>2061</v>
      </c>
      <c r="B702">
        <v>2091600</v>
      </c>
      <c r="D702" t="s">
        <v>1183</v>
      </c>
      <c r="E702" t="str">
        <f t="shared" si="10"/>
        <v>2091600-Fabricação de adesivos e selantes</v>
      </c>
    </row>
    <row r="703" spans="1:5" hidden="1">
      <c r="A703">
        <v>2061</v>
      </c>
      <c r="B703">
        <v>2092401</v>
      </c>
      <c r="D703" t="s">
        <v>1184</v>
      </c>
      <c r="E703" t="str">
        <f t="shared" si="10"/>
        <v>2092401-Fabricação de pólvoras, explosivos e detonantes</v>
      </c>
    </row>
    <row r="704" spans="1:5" hidden="1">
      <c r="A704">
        <v>2061</v>
      </c>
      <c r="B704">
        <v>2092402</v>
      </c>
      <c r="D704" t="s">
        <v>1185</v>
      </c>
      <c r="E704" t="str">
        <f t="shared" si="10"/>
        <v>2092402-Fabricação de artigos pirotécnicos</v>
      </c>
    </row>
    <row r="705" spans="1:5" hidden="1">
      <c r="A705">
        <v>2061</v>
      </c>
      <c r="B705">
        <v>2092403</v>
      </c>
      <c r="D705" t="s">
        <v>1186</v>
      </c>
      <c r="E705" t="str">
        <f t="shared" si="10"/>
        <v>2092403-Fabricação de fósforos de segurança</v>
      </c>
    </row>
    <row r="706" spans="1:5" hidden="1">
      <c r="A706">
        <v>2061</v>
      </c>
      <c r="B706">
        <v>2093200</v>
      </c>
      <c r="D706" t="s">
        <v>1187</v>
      </c>
      <c r="E706" t="str">
        <f t="shared" si="10"/>
        <v>2093200-Fabricação de aditivos de uso industrial</v>
      </c>
    </row>
    <row r="707" spans="1:5" hidden="1">
      <c r="A707">
        <v>2061</v>
      </c>
      <c r="B707">
        <v>2094100</v>
      </c>
      <c r="D707" t="s">
        <v>1188</v>
      </c>
      <c r="E707" t="str">
        <f t="shared" si="10"/>
        <v>2094100-Fabricação de catalisadores</v>
      </c>
    </row>
    <row r="708" spans="1:5" hidden="1">
      <c r="A708">
        <v>2061</v>
      </c>
      <c r="B708">
        <v>2099101</v>
      </c>
      <c r="D708" t="s">
        <v>1189</v>
      </c>
      <c r="E708" t="str">
        <f t="shared" si="10"/>
        <v>2099101-Fabricação de chapas, filmes, papéis e outros materiais e produtos químicos para fotografia</v>
      </c>
    </row>
    <row r="709" spans="1:5" hidden="1">
      <c r="A709">
        <v>2061</v>
      </c>
      <c r="B709">
        <v>2099199</v>
      </c>
      <c r="D709" t="s">
        <v>1190</v>
      </c>
      <c r="E709" t="str">
        <f t="shared" si="10"/>
        <v>2099199-Fabricação de outros produtos químicos não especificados</v>
      </c>
    </row>
    <row r="710" spans="1:5" hidden="1">
      <c r="A710">
        <v>2061</v>
      </c>
      <c r="B710">
        <v>2110600</v>
      </c>
      <c r="D710" t="s">
        <v>1191</v>
      </c>
      <c r="E710" t="str">
        <f t="shared" si="10"/>
        <v>2110600-Fabricação de produtos farmoquímicos</v>
      </c>
    </row>
    <row r="711" spans="1:5" hidden="1">
      <c r="A711">
        <v>2061</v>
      </c>
      <c r="B711">
        <v>2121101</v>
      </c>
      <c r="D711" t="s">
        <v>1192</v>
      </c>
      <c r="E711" t="str">
        <f t="shared" si="10"/>
        <v>2121101-Fabricação de medicamentos alopáticos para uso humano</v>
      </c>
    </row>
    <row r="712" spans="1:5" hidden="1">
      <c r="A712">
        <v>2061</v>
      </c>
      <c r="B712">
        <v>2121102</v>
      </c>
      <c r="D712" t="s">
        <v>1193</v>
      </c>
      <c r="E712" t="str">
        <f t="shared" ref="E712:E775" si="11">CONCATENATE(B712,"-",D712)</f>
        <v>2121102-Fabricação de medicamentos homeopáticos para uso humano</v>
      </c>
    </row>
    <row r="713" spans="1:5" hidden="1">
      <c r="A713">
        <v>2061</v>
      </c>
      <c r="B713">
        <v>2121103</v>
      </c>
      <c r="D713" t="s">
        <v>1194</v>
      </c>
      <c r="E713" t="str">
        <f t="shared" si="11"/>
        <v>2121103-Fabricação de medicamentos fitoterápicos para uso humano</v>
      </c>
    </row>
    <row r="714" spans="1:5" hidden="1">
      <c r="A714">
        <v>2061</v>
      </c>
      <c r="B714">
        <v>2122000</v>
      </c>
      <c r="D714" t="s">
        <v>1195</v>
      </c>
      <c r="E714" t="str">
        <f t="shared" si="11"/>
        <v>2122000-Fabricação de medicamentos para uso veterinário</v>
      </c>
    </row>
    <row r="715" spans="1:5" hidden="1">
      <c r="A715">
        <v>2061</v>
      </c>
      <c r="B715">
        <v>2123800</v>
      </c>
      <c r="D715" t="s">
        <v>1196</v>
      </c>
      <c r="E715" t="str">
        <f t="shared" si="11"/>
        <v>2123800-Fabricação de preparações farmacêuticas</v>
      </c>
    </row>
    <row r="716" spans="1:5" hidden="1">
      <c r="A716">
        <v>2061</v>
      </c>
      <c r="B716">
        <v>2211100</v>
      </c>
      <c r="D716" t="s">
        <v>1197</v>
      </c>
      <c r="E716" t="str">
        <f t="shared" si="11"/>
        <v>2211100-Fabricação de pneumáticos e de câmaras-de-ar</v>
      </c>
    </row>
    <row r="717" spans="1:5" hidden="1">
      <c r="A717">
        <v>2061</v>
      </c>
      <c r="B717">
        <v>2212900</v>
      </c>
      <c r="D717" t="s">
        <v>1198</v>
      </c>
      <c r="E717" t="str">
        <f t="shared" si="11"/>
        <v>2212900-Reforma de pneumáticos usados</v>
      </c>
    </row>
    <row r="718" spans="1:5" hidden="1">
      <c r="A718">
        <v>2061</v>
      </c>
      <c r="B718">
        <v>2219600</v>
      </c>
      <c r="D718" t="s">
        <v>1199</v>
      </c>
      <c r="E718" t="str">
        <f t="shared" si="11"/>
        <v>2219600-Fabricação de artefatos de borracha não especificados</v>
      </c>
    </row>
    <row r="719" spans="1:5" hidden="1">
      <c r="A719">
        <v>2061</v>
      </c>
      <c r="B719">
        <v>2221800</v>
      </c>
      <c r="D719" t="s">
        <v>1200</v>
      </c>
      <c r="E719" t="str">
        <f t="shared" si="11"/>
        <v>2221800-Fabricação de laminados planos e tubulares de material plástico</v>
      </c>
    </row>
    <row r="720" spans="1:5" hidden="1">
      <c r="A720">
        <v>2061</v>
      </c>
      <c r="B720">
        <v>2222600</v>
      </c>
      <c r="D720" t="s">
        <v>1201</v>
      </c>
      <c r="E720" t="str">
        <f t="shared" si="11"/>
        <v>2222600-Fabricação de embalagens de material plástico</v>
      </c>
    </row>
    <row r="721" spans="1:5" hidden="1">
      <c r="A721">
        <v>2061</v>
      </c>
      <c r="B721">
        <v>2223400</v>
      </c>
      <c r="D721" t="s">
        <v>1202</v>
      </c>
      <c r="E721" t="str">
        <f t="shared" si="11"/>
        <v>2223400-Fabricação de tubos e acessórios de material plástico para uso na construção</v>
      </c>
    </row>
    <row r="722" spans="1:5" hidden="1">
      <c r="A722">
        <v>2061</v>
      </c>
      <c r="B722">
        <v>2229301</v>
      </c>
      <c r="D722" t="s">
        <v>1203</v>
      </c>
      <c r="E722" t="str">
        <f t="shared" si="11"/>
        <v>2229301-Fabricação de artefatos de material plástico para uso pessoal e doméstico</v>
      </c>
    </row>
    <row r="723" spans="1:5" hidden="1">
      <c r="A723">
        <v>2061</v>
      </c>
      <c r="B723">
        <v>2229302</v>
      </c>
      <c r="D723" t="s">
        <v>1204</v>
      </c>
      <c r="E723" t="str">
        <f t="shared" si="11"/>
        <v>2229302-Fabricação de artefatos de material plástico para usos industriais</v>
      </c>
    </row>
    <row r="724" spans="1:5" hidden="1">
      <c r="A724">
        <v>2061</v>
      </c>
      <c r="B724">
        <v>2229303</v>
      </c>
      <c r="D724" t="s">
        <v>1205</v>
      </c>
      <c r="E724" t="str">
        <f t="shared" si="11"/>
        <v>2229303-Fabricação de artefatos de material plástico para uso na construção, exceto tubos e acessórios</v>
      </c>
    </row>
    <row r="725" spans="1:5" hidden="1">
      <c r="A725">
        <v>2061</v>
      </c>
      <c r="B725">
        <v>2229399</v>
      </c>
      <c r="D725" t="s">
        <v>1206</v>
      </c>
      <c r="E725" t="str">
        <f t="shared" si="11"/>
        <v>2229399-Fabricação de artefatos de material plástico para outros usos não especificados</v>
      </c>
    </row>
    <row r="726" spans="1:5" hidden="1">
      <c r="A726">
        <v>2061</v>
      </c>
      <c r="B726">
        <v>2311700</v>
      </c>
      <c r="D726" t="s">
        <v>1207</v>
      </c>
      <c r="E726" t="str">
        <f t="shared" si="11"/>
        <v>2311700-Fabricação de vidro plano e de segurança</v>
      </c>
    </row>
    <row r="727" spans="1:5" hidden="1">
      <c r="A727">
        <v>2061</v>
      </c>
      <c r="B727">
        <v>2312500</v>
      </c>
      <c r="D727" t="s">
        <v>1208</v>
      </c>
      <c r="E727" t="str">
        <f t="shared" si="11"/>
        <v>2312500-Fabricação de embalagens de vidro</v>
      </c>
    </row>
    <row r="728" spans="1:5" hidden="1">
      <c r="A728">
        <v>2061</v>
      </c>
      <c r="B728">
        <v>2319200</v>
      </c>
      <c r="D728" t="s">
        <v>1209</v>
      </c>
      <c r="E728" t="str">
        <f t="shared" si="11"/>
        <v>2319200-Fabricação de artigos de vidro</v>
      </c>
    </row>
    <row r="729" spans="1:5" hidden="1">
      <c r="A729">
        <v>2061</v>
      </c>
      <c r="B729">
        <v>2320600</v>
      </c>
      <c r="D729" t="s">
        <v>1210</v>
      </c>
      <c r="E729" t="str">
        <f t="shared" si="11"/>
        <v>2320600-Fabricação de cimento</v>
      </c>
    </row>
    <row r="730" spans="1:5" hidden="1">
      <c r="A730">
        <v>2061</v>
      </c>
      <c r="B730">
        <v>2330301</v>
      </c>
      <c r="D730" t="s">
        <v>1211</v>
      </c>
      <c r="E730" t="str">
        <f t="shared" si="11"/>
        <v>2330301-Fabricação de estruturas pré-moldadas de concreto armado</v>
      </c>
    </row>
    <row r="731" spans="1:5" hidden="1">
      <c r="A731">
        <v>2061</v>
      </c>
      <c r="B731">
        <v>2330302</v>
      </c>
      <c r="D731" t="s">
        <v>1212</v>
      </c>
      <c r="E731" t="str">
        <f t="shared" si="11"/>
        <v>2330302-Fabricação de artefatos de cimento para uso na construção</v>
      </c>
    </row>
    <row r="732" spans="1:5" hidden="1">
      <c r="A732">
        <v>2061</v>
      </c>
      <c r="B732">
        <v>2330303</v>
      </c>
      <c r="D732" t="s">
        <v>1213</v>
      </c>
      <c r="E732" t="str">
        <f t="shared" si="11"/>
        <v>2330303-Fabricação de artefatos de fibrocimento para uso na construção</v>
      </c>
    </row>
    <row r="733" spans="1:5" hidden="1">
      <c r="A733">
        <v>2061</v>
      </c>
      <c r="B733">
        <v>2330304</v>
      </c>
      <c r="D733" t="s">
        <v>1214</v>
      </c>
      <c r="E733" t="str">
        <f t="shared" si="11"/>
        <v>2330304-Fabricação de casas pré-moldadas de concreto</v>
      </c>
    </row>
    <row r="734" spans="1:5" hidden="1">
      <c r="A734">
        <v>2061</v>
      </c>
      <c r="B734">
        <v>2330305</v>
      </c>
      <c r="D734" t="s">
        <v>1215</v>
      </c>
      <c r="E734" t="str">
        <f t="shared" si="11"/>
        <v>2330305-Preparação de massa de concreto e argamassa para construção</v>
      </c>
    </row>
    <row r="735" spans="1:5" hidden="1">
      <c r="A735">
        <v>2061</v>
      </c>
      <c r="B735">
        <v>2330399</v>
      </c>
      <c r="D735" t="s">
        <v>1216</v>
      </c>
      <c r="E735" t="str">
        <f t="shared" si="11"/>
        <v>2330399-Fabricação de artefatos e produtos de concreto, cimento, fibrocimento, gesso e materiais semelhantes</v>
      </c>
    </row>
    <row r="736" spans="1:5" hidden="1">
      <c r="A736">
        <v>2061</v>
      </c>
      <c r="B736">
        <v>2341900</v>
      </c>
      <c r="D736" t="s">
        <v>1217</v>
      </c>
      <c r="E736" t="str">
        <f t="shared" si="11"/>
        <v>2341900-Fabricação de produtos cerâmicos refratários</v>
      </c>
    </row>
    <row r="737" spans="1:5" hidden="1">
      <c r="A737">
        <v>2061</v>
      </c>
      <c r="B737">
        <v>2342701</v>
      </c>
      <c r="D737" t="s">
        <v>1218</v>
      </c>
      <c r="E737" t="str">
        <f t="shared" si="11"/>
        <v>2342701-Fabricação de azulejos e pisos</v>
      </c>
    </row>
    <row r="738" spans="1:5" hidden="1">
      <c r="A738">
        <v>2061</v>
      </c>
      <c r="B738">
        <v>2342702</v>
      </c>
      <c r="D738" t="s">
        <v>1219</v>
      </c>
      <c r="E738" t="str">
        <f t="shared" si="11"/>
        <v>2342702-Fabricação de artefatos de cerâmica e barro cozido para uso na construção, exceto azulejos e pisos</v>
      </c>
    </row>
    <row r="739" spans="1:5" hidden="1">
      <c r="A739">
        <v>2061</v>
      </c>
      <c r="B739">
        <v>2349401</v>
      </c>
      <c r="D739" t="s">
        <v>1220</v>
      </c>
      <c r="E739" t="str">
        <f t="shared" si="11"/>
        <v>2349401-Fabricação de material sanitário de cerâmica</v>
      </c>
    </row>
    <row r="740" spans="1:5" hidden="1">
      <c r="A740">
        <v>2061</v>
      </c>
      <c r="B740">
        <v>2349499</v>
      </c>
      <c r="D740" t="s">
        <v>1221</v>
      </c>
      <c r="E740" t="str">
        <f t="shared" si="11"/>
        <v>2349499-Fabricação de produtos cerâmicos não-refratários não especificados</v>
      </c>
    </row>
    <row r="741" spans="1:5" hidden="1">
      <c r="A741">
        <v>2061</v>
      </c>
      <c r="B741">
        <v>2391501</v>
      </c>
      <c r="D741" t="s">
        <v>1222</v>
      </c>
      <c r="E741" t="str">
        <f t="shared" si="11"/>
        <v>2391501-Britamento de pedras, exceto associado à extração</v>
      </c>
    </row>
    <row r="742" spans="1:5" hidden="1">
      <c r="A742">
        <v>2061</v>
      </c>
      <c r="B742">
        <v>2391502</v>
      </c>
      <c r="D742" t="s">
        <v>1223</v>
      </c>
      <c r="E742" t="str">
        <f t="shared" si="11"/>
        <v>2391502-Aparelhamento de pedras para construção, exceto associado à extração</v>
      </c>
    </row>
    <row r="743" spans="1:5" hidden="1">
      <c r="A743">
        <v>2061</v>
      </c>
      <c r="B743">
        <v>2391503</v>
      </c>
      <c r="D743" t="s">
        <v>1224</v>
      </c>
      <c r="E743" t="str">
        <f t="shared" si="11"/>
        <v>2391503-Aparelhamento de placas e execução de trabalhos em mármore, granito, ardósia e outras pedras</v>
      </c>
    </row>
    <row r="744" spans="1:5" hidden="1">
      <c r="A744">
        <v>2061</v>
      </c>
      <c r="B744">
        <v>2392300</v>
      </c>
      <c r="D744" t="s">
        <v>1225</v>
      </c>
      <c r="E744" t="str">
        <f t="shared" si="11"/>
        <v>2392300-Fabricação de cal e gesso</v>
      </c>
    </row>
    <row r="745" spans="1:5" hidden="1">
      <c r="A745">
        <v>2061</v>
      </c>
      <c r="B745">
        <v>2399101</v>
      </c>
      <c r="D745" t="s">
        <v>1226</v>
      </c>
      <c r="E745" t="str">
        <f t="shared" si="11"/>
        <v>2399101-Decoração, lapidação, gravação, vitrificação e outros trabalhos em cerâmica, louça, vidro e cristal</v>
      </c>
    </row>
    <row r="746" spans="1:5" hidden="1">
      <c r="A746">
        <v>2061</v>
      </c>
      <c r="B746">
        <v>2399102</v>
      </c>
      <c r="D746" t="s">
        <v>1227</v>
      </c>
      <c r="E746" t="str">
        <f t="shared" si="11"/>
        <v>2399102-Fabricação de abrasivos</v>
      </c>
    </row>
    <row r="747" spans="1:5" hidden="1">
      <c r="A747">
        <v>2061</v>
      </c>
      <c r="B747">
        <v>2399199</v>
      </c>
      <c r="D747" t="s">
        <v>1228</v>
      </c>
      <c r="E747" t="str">
        <f t="shared" si="11"/>
        <v>2399199-Fabricação de outros produtos de minerais não-metálicos não especificados</v>
      </c>
    </row>
    <row r="748" spans="1:5" hidden="1">
      <c r="A748">
        <v>2061</v>
      </c>
      <c r="B748">
        <v>2411300</v>
      </c>
      <c r="D748" t="s">
        <v>1229</v>
      </c>
      <c r="E748" t="str">
        <f t="shared" si="11"/>
        <v>2411300-Produção de ferro-gusa</v>
      </c>
    </row>
    <row r="749" spans="1:5" hidden="1">
      <c r="A749">
        <v>2061</v>
      </c>
      <c r="B749">
        <v>2412100</v>
      </c>
      <c r="D749" t="s">
        <v>1230</v>
      </c>
      <c r="E749" t="str">
        <f t="shared" si="11"/>
        <v>2412100-Produção de ferroligas</v>
      </c>
    </row>
    <row r="750" spans="1:5" hidden="1">
      <c r="A750">
        <v>2061</v>
      </c>
      <c r="B750">
        <v>2421100</v>
      </c>
      <c r="D750" t="s">
        <v>1231</v>
      </c>
      <c r="E750" t="str">
        <f t="shared" si="11"/>
        <v>2421100-Produção de semi-acabados de aço</v>
      </c>
    </row>
    <row r="751" spans="1:5" hidden="1">
      <c r="A751">
        <v>2061</v>
      </c>
      <c r="B751">
        <v>2422901</v>
      </c>
      <c r="D751" t="s">
        <v>1232</v>
      </c>
      <c r="E751" t="str">
        <f t="shared" si="11"/>
        <v>2422901-Produção de laminados planos de aço ao carbono, revestidos ou não</v>
      </c>
    </row>
    <row r="752" spans="1:5" hidden="1">
      <c r="A752">
        <v>2061</v>
      </c>
      <c r="B752">
        <v>2422902</v>
      </c>
      <c r="D752" t="s">
        <v>1233</v>
      </c>
      <c r="E752" t="str">
        <f t="shared" si="11"/>
        <v>2422902-Produção de laminados planos de aços especiais</v>
      </c>
    </row>
    <row r="753" spans="1:5" hidden="1">
      <c r="A753">
        <v>2061</v>
      </c>
      <c r="B753">
        <v>2423701</v>
      </c>
      <c r="D753" t="s">
        <v>1234</v>
      </c>
      <c r="E753" t="str">
        <f t="shared" si="11"/>
        <v>2423701-Produção de tubos de aço sem costura</v>
      </c>
    </row>
    <row r="754" spans="1:5" hidden="1">
      <c r="A754">
        <v>2061</v>
      </c>
      <c r="B754">
        <v>2423702</v>
      </c>
      <c r="D754" t="s">
        <v>1235</v>
      </c>
      <c r="E754" t="str">
        <f t="shared" si="11"/>
        <v>2423702-Produção de laminados longos de aço, exceto tubos</v>
      </c>
    </row>
    <row r="755" spans="1:5" hidden="1">
      <c r="A755">
        <v>2061</v>
      </c>
      <c r="B755">
        <v>2424501</v>
      </c>
      <c r="D755" t="s">
        <v>1236</v>
      </c>
      <c r="E755" t="str">
        <f t="shared" si="11"/>
        <v>2424501-Produção de arames de aço</v>
      </c>
    </row>
    <row r="756" spans="1:5" hidden="1">
      <c r="A756">
        <v>2061</v>
      </c>
      <c r="B756">
        <v>2424502</v>
      </c>
      <c r="D756" t="s">
        <v>1237</v>
      </c>
      <c r="E756" t="str">
        <f t="shared" si="11"/>
        <v>2424502-Produção de relaminados, trefilados e perfilados de aço, exceto arames</v>
      </c>
    </row>
    <row r="757" spans="1:5" hidden="1">
      <c r="A757">
        <v>2061</v>
      </c>
      <c r="B757">
        <v>2431800</v>
      </c>
      <c r="D757" t="s">
        <v>1238</v>
      </c>
      <c r="E757" t="str">
        <f t="shared" si="11"/>
        <v>2431800-Produção de tubos de aço com costura</v>
      </c>
    </row>
    <row r="758" spans="1:5" hidden="1">
      <c r="A758">
        <v>2061</v>
      </c>
      <c r="B758">
        <v>2439300</v>
      </c>
      <c r="D758" t="s">
        <v>1239</v>
      </c>
      <c r="E758" t="str">
        <f t="shared" si="11"/>
        <v>2439300-Produção de outros tubos de ferro e aço</v>
      </c>
    </row>
    <row r="759" spans="1:5" hidden="1">
      <c r="A759">
        <v>2061</v>
      </c>
      <c r="B759">
        <v>2441501</v>
      </c>
      <c r="D759" t="s">
        <v>1240</v>
      </c>
      <c r="E759" t="str">
        <f t="shared" si="11"/>
        <v>2441501-Produção de alumínio e suas ligas em formas primárias</v>
      </c>
    </row>
    <row r="760" spans="1:5" hidden="1">
      <c r="A760">
        <v>2061</v>
      </c>
      <c r="B760">
        <v>2441502</v>
      </c>
      <c r="D760" t="s">
        <v>1241</v>
      </c>
      <c r="E760" t="str">
        <f t="shared" si="11"/>
        <v>2441502-Produção de laminados de alumínio</v>
      </c>
    </row>
    <row r="761" spans="1:5" hidden="1">
      <c r="A761">
        <v>2061</v>
      </c>
      <c r="B761">
        <v>2442300</v>
      </c>
      <c r="D761" t="s">
        <v>1242</v>
      </c>
      <c r="E761" t="str">
        <f t="shared" si="11"/>
        <v>2442300-Metalurgia dos metais preciosos</v>
      </c>
    </row>
    <row r="762" spans="1:5" hidden="1">
      <c r="A762">
        <v>2061</v>
      </c>
      <c r="B762">
        <v>2443100</v>
      </c>
      <c r="D762" t="s">
        <v>1243</v>
      </c>
      <c r="E762" t="str">
        <f t="shared" si="11"/>
        <v>2443100-Metalurgia do cobre</v>
      </c>
    </row>
    <row r="763" spans="1:5" hidden="1">
      <c r="A763">
        <v>2061</v>
      </c>
      <c r="B763">
        <v>2449101</v>
      </c>
      <c r="D763" t="s">
        <v>1244</v>
      </c>
      <c r="E763" t="str">
        <f t="shared" si="11"/>
        <v>2449101-Produção de zinco em formas primárias</v>
      </c>
    </row>
    <row r="764" spans="1:5" hidden="1">
      <c r="A764">
        <v>2061</v>
      </c>
      <c r="B764">
        <v>2449102</v>
      </c>
      <c r="D764" t="s">
        <v>1245</v>
      </c>
      <c r="E764" t="str">
        <f t="shared" si="11"/>
        <v>2449102-Produção de laminados de zinco</v>
      </c>
    </row>
    <row r="765" spans="1:5" hidden="1">
      <c r="A765">
        <v>2061</v>
      </c>
      <c r="B765">
        <v>2449103</v>
      </c>
      <c r="D765" t="s">
        <v>1246</v>
      </c>
      <c r="E765" t="str">
        <f t="shared" si="11"/>
        <v>2449103-Produção de soldas e ânodos para galvanoplastia</v>
      </c>
    </row>
    <row r="766" spans="1:5" hidden="1">
      <c r="A766">
        <v>2061</v>
      </c>
      <c r="B766">
        <v>2449199</v>
      </c>
      <c r="D766" t="s">
        <v>1247</v>
      </c>
      <c r="E766" t="str">
        <f t="shared" si="11"/>
        <v>2449199-Metalurgia de outros metais não-ferrosos e suas ligas não especificados anteriormente</v>
      </c>
    </row>
    <row r="767" spans="1:5" hidden="1">
      <c r="A767">
        <v>2061</v>
      </c>
      <c r="B767">
        <v>2451200</v>
      </c>
      <c r="D767" t="s">
        <v>1248</v>
      </c>
      <c r="E767" t="str">
        <f t="shared" si="11"/>
        <v>2451200-Fundição de ferro e aço</v>
      </c>
    </row>
    <row r="768" spans="1:5" hidden="1">
      <c r="A768">
        <v>2061</v>
      </c>
      <c r="B768">
        <v>2452100</v>
      </c>
      <c r="D768" t="s">
        <v>1249</v>
      </c>
      <c r="E768" t="str">
        <f t="shared" si="11"/>
        <v>2452100-Fundição de metais não-ferrosos e suas ligas</v>
      </c>
    </row>
    <row r="769" spans="1:5" hidden="1">
      <c r="A769">
        <v>2061</v>
      </c>
      <c r="B769">
        <v>2511000</v>
      </c>
      <c r="D769" t="s">
        <v>1250</v>
      </c>
      <c r="E769" t="str">
        <f t="shared" si="11"/>
        <v>2511000-Fabricação de estruturas metálicas</v>
      </c>
    </row>
    <row r="770" spans="1:5" hidden="1">
      <c r="A770">
        <v>2061</v>
      </c>
      <c r="B770">
        <v>2512800</v>
      </c>
      <c r="D770" t="s">
        <v>1251</v>
      </c>
      <c r="E770" t="str">
        <f t="shared" si="11"/>
        <v>2512800-Fabricação de esquadrias de metal</v>
      </c>
    </row>
    <row r="771" spans="1:5" hidden="1">
      <c r="A771">
        <v>2061</v>
      </c>
      <c r="B771">
        <v>2513600</v>
      </c>
      <c r="D771" t="s">
        <v>1252</v>
      </c>
      <c r="E771" t="str">
        <f t="shared" si="11"/>
        <v>2513600-Fabricação de obras de caldeiraria pesada</v>
      </c>
    </row>
    <row r="772" spans="1:5" hidden="1">
      <c r="A772">
        <v>2061</v>
      </c>
      <c r="B772">
        <v>2521700</v>
      </c>
      <c r="D772" t="s">
        <v>1253</v>
      </c>
      <c r="E772" t="str">
        <f t="shared" si="11"/>
        <v>2521700-Fabricação de tanques, reservatórios metálicos e caldeiras para aquecimento central</v>
      </c>
    </row>
    <row r="773" spans="1:5" hidden="1">
      <c r="A773">
        <v>2061</v>
      </c>
      <c r="B773">
        <v>2522500</v>
      </c>
      <c r="D773" t="s">
        <v>1254</v>
      </c>
      <c r="E773" t="str">
        <f t="shared" si="11"/>
        <v>2522500-Fabricação de caldeiras geradoras de vapor, exceto para aquecimento central e para veículos</v>
      </c>
    </row>
    <row r="774" spans="1:5" hidden="1">
      <c r="A774">
        <v>2061</v>
      </c>
      <c r="B774">
        <v>2531401</v>
      </c>
      <c r="D774" t="s">
        <v>1255</v>
      </c>
      <c r="E774" t="str">
        <f t="shared" si="11"/>
        <v>2531401-Produção de forjados de aço</v>
      </c>
    </row>
    <row r="775" spans="1:5" hidden="1">
      <c r="A775">
        <v>2061</v>
      </c>
      <c r="B775">
        <v>2531402</v>
      </c>
      <c r="D775" t="s">
        <v>1256</v>
      </c>
      <c r="E775" t="str">
        <f t="shared" si="11"/>
        <v>2531402-Produção de forjados de metais não-ferrosos e suas ligas</v>
      </c>
    </row>
    <row r="776" spans="1:5" hidden="1">
      <c r="A776">
        <v>2061</v>
      </c>
      <c r="B776">
        <v>2532201</v>
      </c>
      <c r="D776" t="s">
        <v>1257</v>
      </c>
      <c r="E776" t="str">
        <f t="shared" ref="E776:E839" si="12">CONCATENATE(B776,"-",D776)</f>
        <v>2532201-Produção de artefatos estampados de metal</v>
      </c>
    </row>
    <row r="777" spans="1:5" hidden="1">
      <c r="A777">
        <v>2061</v>
      </c>
      <c r="B777">
        <v>2532202</v>
      </c>
      <c r="D777" t="s">
        <v>1258</v>
      </c>
      <c r="E777" t="str">
        <f t="shared" si="12"/>
        <v>2532202-Metalurgia do pó</v>
      </c>
    </row>
    <row r="778" spans="1:5" hidden="1">
      <c r="A778">
        <v>2061</v>
      </c>
      <c r="B778">
        <v>2539001</v>
      </c>
      <c r="D778" t="s">
        <v>1259</v>
      </c>
      <c r="E778" t="str">
        <f t="shared" si="12"/>
        <v>2539001-Serviços de usinagem, tornearia e solda</v>
      </c>
    </row>
    <row r="779" spans="1:5" hidden="1">
      <c r="A779">
        <v>2061</v>
      </c>
      <c r="B779">
        <v>2539002</v>
      </c>
      <c r="D779" t="s">
        <v>1260</v>
      </c>
      <c r="E779" t="str">
        <f t="shared" si="12"/>
        <v>2539002-Serviços de tratamento e revestimento em metais</v>
      </c>
    </row>
    <row r="780" spans="1:5" hidden="1">
      <c r="A780">
        <v>2061</v>
      </c>
      <c r="B780">
        <v>2541100</v>
      </c>
      <c r="D780" t="s">
        <v>1261</v>
      </c>
      <c r="E780" t="str">
        <f t="shared" si="12"/>
        <v>2541100-Fabricação de artigos de cutelaria</v>
      </c>
    </row>
    <row r="781" spans="1:5" hidden="1">
      <c r="A781">
        <v>2061</v>
      </c>
      <c r="B781">
        <v>2542000</v>
      </c>
      <c r="D781" t="s">
        <v>1262</v>
      </c>
      <c r="E781" t="str">
        <f t="shared" si="12"/>
        <v>2542000-Fabricação de artigos de serralheria, exceto esquadrias</v>
      </c>
    </row>
    <row r="782" spans="1:5" hidden="1">
      <c r="A782">
        <v>2061</v>
      </c>
      <c r="B782">
        <v>2543800</v>
      </c>
      <c r="D782" t="s">
        <v>1263</v>
      </c>
      <c r="E782" t="str">
        <f t="shared" si="12"/>
        <v>2543800-Fabricação de ferramentas</v>
      </c>
    </row>
    <row r="783" spans="1:5" hidden="1">
      <c r="A783">
        <v>2061</v>
      </c>
      <c r="B783">
        <v>2550101</v>
      </c>
      <c r="D783" t="s">
        <v>1264</v>
      </c>
      <c r="E783" t="str">
        <f t="shared" si="12"/>
        <v>2550101-Fabricação de equipamento bélico pesado, exceto veículos militares de combate</v>
      </c>
    </row>
    <row r="784" spans="1:5" hidden="1">
      <c r="A784">
        <v>2061</v>
      </c>
      <c r="B784">
        <v>2550102</v>
      </c>
      <c r="D784" t="s">
        <v>1265</v>
      </c>
      <c r="E784" t="str">
        <f t="shared" si="12"/>
        <v>2550102-Fabricação de armas de fogo e munições</v>
      </c>
    </row>
    <row r="785" spans="1:5" hidden="1">
      <c r="A785">
        <v>2061</v>
      </c>
      <c r="B785">
        <v>2591800</v>
      </c>
      <c r="D785" t="s">
        <v>1266</v>
      </c>
      <c r="E785" t="str">
        <f t="shared" si="12"/>
        <v>2591800-Fabricação de embalagens metálicas</v>
      </c>
    </row>
    <row r="786" spans="1:5" hidden="1">
      <c r="A786">
        <v>2061</v>
      </c>
      <c r="B786">
        <v>2592601</v>
      </c>
      <c r="D786" t="s">
        <v>1267</v>
      </c>
      <c r="E786" t="str">
        <f t="shared" si="12"/>
        <v>2592601-Fabricação de produtos de trefilados de metal padronizados</v>
      </c>
    </row>
    <row r="787" spans="1:5" hidden="1">
      <c r="A787">
        <v>2061</v>
      </c>
      <c r="B787">
        <v>2592602</v>
      </c>
      <c r="D787" t="s">
        <v>1268</v>
      </c>
      <c r="E787" t="str">
        <f t="shared" si="12"/>
        <v>2592602-Fabricação de produtos de trefilados de metal, exceto padronizados</v>
      </c>
    </row>
    <row r="788" spans="1:5" hidden="1">
      <c r="A788">
        <v>2061</v>
      </c>
      <c r="B788">
        <v>2593400</v>
      </c>
      <c r="D788" t="s">
        <v>1269</v>
      </c>
      <c r="E788" t="str">
        <f t="shared" si="12"/>
        <v>2593400-Fabricação de artigos de metal para uso doméstico e pessoal</v>
      </c>
    </row>
    <row r="789" spans="1:5" hidden="1">
      <c r="A789">
        <v>2061</v>
      </c>
      <c r="B789">
        <v>2599301</v>
      </c>
      <c r="D789" t="s">
        <v>1270</v>
      </c>
      <c r="E789" t="str">
        <f t="shared" si="12"/>
        <v>2599301-Serviços de confecção de armações metálicas para a construção</v>
      </c>
    </row>
    <row r="790" spans="1:5" hidden="1">
      <c r="A790">
        <v>2061</v>
      </c>
      <c r="B790">
        <v>2599302</v>
      </c>
      <c r="D790" t="s">
        <v>1271</v>
      </c>
      <c r="E790" t="str">
        <f t="shared" si="12"/>
        <v>2599302-Serviço de corte e dobra de metais</v>
      </c>
    </row>
    <row r="791" spans="1:5" hidden="1">
      <c r="A791">
        <v>2061</v>
      </c>
      <c r="B791">
        <v>2599399</v>
      </c>
      <c r="D791" t="s">
        <v>1272</v>
      </c>
      <c r="E791" t="str">
        <f t="shared" si="12"/>
        <v>2599399-Fabricação de outros produtos de metal não especificados</v>
      </c>
    </row>
    <row r="792" spans="1:5" hidden="1">
      <c r="A792">
        <v>2061</v>
      </c>
      <c r="B792">
        <v>2610800</v>
      </c>
      <c r="D792" t="s">
        <v>1273</v>
      </c>
      <c r="E792" t="str">
        <f t="shared" si="12"/>
        <v>2610800-Fabricação de componentes eletrônicos</v>
      </c>
    </row>
    <row r="793" spans="1:5" hidden="1">
      <c r="A793">
        <v>2061</v>
      </c>
      <c r="B793">
        <v>2621300</v>
      </c>
      <c r="D793" t="s">
        <v>1274</v>
      </c>
      <c r="E793" t="str">
        <f t="shared" si="12"/>
        <v>2621300-Fabricação de equipamentos de informática</v>
      </c>
    </row>
    <row r="794" spans="1:5" hidden="1">
      <c r="A794">
        <v>2061</v>
      </c>
      <c r="B794">
        <v>2622100</v>
      </c>
      <c r="D794" t="s">
        <v>1275</v>
      </c>
      <c r="E794" t="str">
        <f t="shared" si="12"/>
        <v>2622100-Fabricação de periféricos para equipamentos de informática</v>
      </c>
    </row>
    <row r="795" spans="1:5" hidden="1">
      <c r="A795">
        <v>2061</v>
      </c>
      <c r="B795">
        <v>2631100</v>
      </c>
      <c r="D795" t="s">
        <v>1276</v>
      </c>
      <c r="E795" t="str">
        <f t="shared" si="12"/>
        <v>2631100-Fabricação de equipamentos transmissores de comunicação, peças e acessórios</v>
      </c>
    </row>
    <row r="796" spans="1:5" hidden="1">
      <c r="A796">
        <v>2061</v>
      </c>
      <c r="B796">
        <v>2632900</v>
      </c>
      <c r="D796" t="s">
        <v>1277</v>
      </c>
      <c r="E796" t="str">
        <f t="shared" si="12"/>
        <v>2632900-Fabricação de aparelhos telefônicos e de outros equipamentos de comunicação, peças e acessórios</v>
      </c>
    </row>
    <row r="797" spans="1:5" hidden="1">
      <c r="A797">
        <v>2061</v>
      </c>
      <c r="B797">
        <v>2640000</v>
      </c>
      <c r="D797" t="s">
        <v>1278</v>
      </c>
      <c r="E797" t="str">
        <f t="shared" si="12"/>
        <v>2640000- Fabricação de aparelhos de recepção, reprodução, gravação e amplificação de áudio e video</v>
      </c>
    </row>
    <row r="798" spans="1:5" hidden="1">
      <c r="A798">
        <v>2061</v>
      </c>
      <c r="B798">
        <v>2651500</v>
      </c>
      <c r="D798" t="s">
        <v>1279</v>
      </c>
      <c r="E798" t="str">
        <f t="shared" si="12"/>
        <v>2651500-Fabricação de aparelhos e equipamentos de medida, teste e controle</v>
      </c>
    </row>
    <row r="799" spans="1:5" hidden="1">
      <c r="A799">
        <v>2061</v>
      </c>
      <c r="B799">
        <v>2652300</v>
      </c>
      <c r="D799" t="s">
        <v>1280</v>
      </c>
      <c r="E799" t="str">
        <f t="shared" si="12"/>
        <v>2652300-Fabricação de cronômetros e relógios</v>
      </c>
    </row>
    <row r="800" spans="1:5" hidden="1">
      <c r="A800">
        <v>2061</v>
      </c>
      <c r="B800">
        <v>2660400</v>
      </c>
      <c r="D800" t="s">
        <v>1281</v>
      </c>
      <c r="E800" t="str">
        <f t="shared" si="12"/>
        <v>2660400-Fabricação de aparelhos eletromédicos e eletroterapêuticos e equipamentos de irradiação</v>
      </c>
    </row>
    <row r="801" spans="1:5" hidden="1">
      <c r="A801">
        <v>2061</v>
      </c>
      <c r="B801">
        <v>2670101</v>
      </c>
      <c r="D801" t="s">
        <v>1282</v>
      </c>
      <c r="E801" t="str">
        <f t="shared" si="12"/>
        <v>2670101-Fabricação de equipamentos e instrumentos ópticos, peças e acessórios</v>
      </c>
    </row>
    <row r="802" spans="1:5" hidden="1">
      <c r="A802">
        <v>2061</v>
      </c>
      <c r="B802">
        <v>2670102</v>
      </c>
      <c r="D802" t="s">
        <v>1283</v>
      </c>
      <c r="E802" t="str">
        <f t="shared" si="12"/>
        <v>2670102-Fabricação de aparelhos fotográficos e cinematográficos, peças e acessórios</v>
      </c>
    </row>
    <row r="803" spans="1:5" hidden="1">
      <c r="A803">
        <v>2061</v>
      </c>
      <c r="B803">
        <v>2680900</v>
      </c>
      <c r="D803" t="s">
        <v>1284</v>
      </c>
      <c r="E803" t="str">
        <f t="shared" si="12"/>
        <v>2680900-Fabricação de mídias virgens, magnéticas e ópticas</v>
      </c>
    </row>
    <row r="804" spans="1:5" hidden="1">
      <c r="A804">
        <v>2061</v>
      </c>
      <c r="B804">
        <v>2710401</v>
      </c>
      <c r="D804" t="s">
        <v>1285</v>
      </c>
      <c r="E804" t="str">
        <f t="shared" si="12"/>
        <v>2710401-Fabricação de geradores de corrente contínua e alternada, peças e acessórios</v>
      </c>
    </row>
    <row r="805" spans="1:5" hidden="1">
      <c r="A805">
        <v>2061</v>
      </c>
      <c r="B805">
        <v>2710402</v>
      </c>
      <c r="D805" t="s">
        <v>1286</v>
      </c>
      <c r="E805" t="str">
        <f t="shared" si="12"/>
        <v>2710402-Fabricação de transformadores, indutores, conversores, sincronizadores , peças e acessórios</v>
      </c>
    </row>
    <row r="806" spans="1:5" hidden="1">
      <c r="A806">
        <v>2061</v>
      </c>
      <c r="B806">
        <v>2710403</v>
      </c>
      <c r="D806" t="s">
        <v>1287</v>
      </c>
      <c r="E806" t="str">
        <f t="shared" si="12"/>
        <v>2710403-Fabricação de motores elétricos, peças e acessórios</v>
      </c>
    </row>
    <row r="807" spans="1:5" hidden="1">
      <c r="A807">
        <v>2061</v>
      </c>
      <c r="B807">
        <v>2721000</v>
      </c>
      <c r="D807" t="s">
        <v>1288</v>
      </c>
      <c r="E807" t="str">
        <f t="shared" si="12"/>
        <v>2721000-Fabricação de pilhas, baterias e acumuladores elétricos, exceto para veículos automotores</v>
      </c>
    </row>
    <row r="808" spans="1:5" hidden="1">
      <c r="A808">
        <v>2061</v>
      </c>
      <c r="B808">
        <v>2722801</v>
      </c>
      <c r="D808" t="s">
        <v>1289</v>
      </c>
      <c r="E808" t="str">
        <f t="shared" si="12"/>
        <v>2722801-Fabricação de baterias e acumuladores para veículos automotores</v>
      </c>
    </row>
    <row r="809" spans="1:5" hidden="1">
      <c r="A809">
        <v>2061</v>
      </c>
      <c r="B809">
        <v>2722802</v>
      </c>
      <c r="D809" t="s">
        <v>1290</v>
      </c>
      <c r="E809" t="str">
        <f t="shared" si="12"/>
        <v>2722802-Recondicionamento de baterias e acumuladores para veículos automotores</v>
      </c>
    </row>
    <row r="810" spans="1:5" hidden="1">
      <c r="A810">
        <v>2061</v>
      </c>
      <c r="B810">
        <v>2731700</v>
      </c>
      <c r="D810" t="s">
        <v>1291</v>
      </c>
      <c r="E810" t="str">
        <f t="shared" si="12"/>
        <v>2731700-Fabricação de aparelhos e equipamentos para distribuição e controle de energia elétrica</v>
      </c>
    </row>
    <row r="811" spans="1:5" hidden="1">
      <c r="A811">
        <v>2061</v>
      </c>
      <c r="B811">
        <v>2732500</v>
      </c>
      <c r="D811" t="s">
        <v>1292</v>
      </c>
      <c r="E811" t="str">
        <f t="shared" si="12"/>
        <v>2732500-Fabricação de material elétrico para instalações em circuito de consumo</v>
      </c>
    </row>
    <row r="812" spans="1:5" hidden="1">
      <c r="A812">
        <v>2061</v>
      </c>
      <c r="B812">
        <v>2733300</v>
      </c>
      <c r="D812" t="s">
        <v>1293</v>
      </c>
      <c r="E812" t="str">
        <f t="shared" si="12"/>
        <v>2733300-Fabricação de fios, cabos e condutores elétricos isolados</v>
      </c>
    </row>
    <row r="813" spans="1:5" hidden="1">
      <c r="A813">
        <v>2061</v>
      </c>
      <c r="B813">
        <v>2740601</v>
      </c>
      <c r="D813" t="s">
        <v>1294</v>
      </c>
      <c r="E813" t="str">
        <f t="shared" si="12"/>
        <v>2740601-Fabricação de lâmpadas</v>
      </c>
    </row>
    <row r="814" spans="1:5" hidden="1">
      <c r="A814">
        <v>2061</v>
      </c>
      <c r="B814">
        <v>2740602</v>
      </c>
      <c r="D814" t="s">
        <v>1295</v>
      </c>
      <c r="E814" t="str">
        <f t="shared" si="12"/>
        <v>2740602-Fabricação de luminárias e outros equipamentos de iluminação</v>
      </c>
    </row>
    <row r="815" spans="1:5" hidden="1">
      <c r="A815">
        <v>2061</v>
      </c>
      <c r="B815">
        <v>2751100</v>
      </c>
      <c r="D815" t="s">
        <v>1296</v>
      </c>
      <c r="E815" t="str">
        <f t="shared" si="12"/>
        <v>2751100-Fabricação de fogões, refrigeradores,máquinas de lavar e secar para uso doméstico, peças/acessórios</v>
      </c>
    </row>
    <row r="816" spans="1:5" hidden="1">
      <c r="A816">
        <v>2061</v>
      </c>
      <c r="B816">
        <v>2759701</v>
      </c>
      <c r="D816" t="s">
        <v>1297</v>
      </c>
      <c r="E816" t="str">
        <f t="shared" si="12"/>
        <v>2759701-Fabricação de aparelhos elétricos de uso pessoal, peças e acessórios</v>
      </c>
    </row>
    <row r="817" spans="1:5" hidden="1">
      <c r="A817">
        <v>2061</v>
      </c>
      <c r="B817">
        <v>2759799</v>
      </c>
      <c r="D817" t="s">
        <v>1298</v>
      </c>
      <c r="E817" t="str">
        <f t="shared" si="12"/>
        <v>2759799-Fabricação de outros aparelhos eletrodomésticos não especificados, peças e acessórios</v>
      </c>
    </row>
    <row r="818" spans="1:5" hidden="1">
      <c r="A818">
        <v>2061</v>
      </c>
      <c r="B818">
        <v>2790201</v>
      </c>
      <c r="D818" t="s">
        <v>1299</v>
      </c>
      <c r="E818" t="str">
        <f t="shared" si="12"/>
        <v>2790201-Fabricação de eletrodos, contatos e outros artigos de carvão e grafita para uso elétrico</v>
      </c>
    </row>
    <row r="819" spans="1:5" hidden="1">
      <c r="A819">
        <v>2061</v>
      </c>
      <c r="B819">
        <v>2790202</v>
      </c>
      <c r="D819" t="s">
        <v>1300</v>
      </c>
      <c r="E819" t="str">
        <f t="shared" si="12"/>
        <v>2790202-Fabricação de equipamentos para sinalização e alarme</v>
      </c>
    </row>
    <row r="820" spans="1:5" hidden="1">
      <c r="A820">
        <v>2061</v>
      </c>
      <c r="B820">
        <v>2790299</v>
      </c>
      <c r="D820" t="s">
        <v>1301</v>
      </c>
      <c r="E820" t="str">
        <f t="shared" si="12"/>
        <v>2790299-Fabricação de outros equipamentos e aparelhos elétricos não especificados</v>
      </c>
    </row>
    <row r="821" spans="1:5" hidden="1">
      <c r="A821">
        <v>2061</v>
      </c>
      <c r="B821">
        <v>2811900</v>
      </c>
      <c r="D821" t="s">
        <v>1302</v>
      </c>
      <c r="E821" t="str">
        <f t="shared" si="12"/>
        <v>2811900-Fabricação de motores e turbinas, peças e acessórios, exceto para aviões e veículos rodoviários</v>
      </c>
    </row>
    <row r="822" spans="1:5" hidden="1">
      <c r="A822">
        <v>2061</v>
      </c>
      <c r="B822">
        <v>2812700</v>
      </c>
      <c r="D822" t="s">
        <v>1303</v>
      </c>
      <c r="E822" t="str">
        <f t="shared" si="12"/>
        <v>2812700-Fabricação de equipamentos hidráulicos e pneumáticos, peças e acessórios, exceto valvulas</v>
      </c>
    </row>
    <row r="823" spans="1:5" hidden="1">
      <c r="A823">
        <v>2061</v>
      </c>
      <c r="B823">
        <v>2813500</v>
      </c>
      <c r="D823" t="s">
        <v>1304</v>
      </c>
      <c r="E823" t="str">
        <f t="shared" si="12"/>
        <v>2813500-Fabricação de válvulas, registros e dispositivos semelhantes, peças e acessórios</v>
      </c>
    </row>
    <row r="824" spans="1:5" hidden="1">
      <c r="A824">
        <v>2061</v>
      </c>
      <c r="B824">
        <v>2814301</v>
      </c>
      <c r="D824" t="s">
        <v>1305</v>
      </c>
      <c r="E824" t="str">
        <f t="shared" si="12"/>
        <v>2814301-Fabricação de compressores para uso industrial, peças e acessórios</v>
      </c>
    </row>
    <row r="825" spans="1:5" hidden="1">
      <c r="A825">
        <v>2061</v>
      </c>
      <c r="B825">
        <v>2814302</v>
      </c>
      <c r="D825" t="s">
        <v>1306</v>
      </c>
      <c r="E825" t="str">
        <f t="shared" si="12"/>
        <v>2814302-Fabricação de compressores para uso não-industrial, peças e acessórios</v>
      </c>
    </row>
    <row r="826" spans="1:5" hidden="1">
      <c r="A826">
        <v>2061</v>
      </c>
      <c r="B826">
        <v>2815101</v>
      </c>
      <c r="D826" t="s">
        <v>1307</v>
      </c>
      <c r="E826" t="str">
        <f t="shared" si="12"/>
        <v>2815101-Fabricação de rolamentos para fins industriais</v>
      </c>
    </row>
    <row r="827" spans="1:5" hidden="1">
      <c r="A827">
        <v>2061</v>
      </c>
      <c r="B827">
        <v>2815102</v>
      </c>
      <c r="D827" t="s">
        <v>1308</v>
      </c>
      <c r="E827" t="str">
        <f t="shared" si="12"/>
        <v>2815102-Fabricação de equipamentos de transmissão para fins industriais, exceto rolamentos</v>
      </c>
    </row>
    <row r="828" spans="1:5" hidden="1">
      <c r="A828">
        <v>2061</v>
      </c>
      <c r="B828">
        <v>2821601</v>
      </c>
      <c r="D828" t="s">
        <v>1309</v>
      </c>
      <c r="E828" t="str">
        <f t="shared" si="12"/>
        <v>2821601-Fabricação de fornos industriais, aparelhos e equipamentos não-elétricos para instalações térmicas</v>
      </c>
    </row>
    <row r="829" spans="1:5" hidden="1">
      <c r="A829">
        <v>2061</v>
      </c>
      <c r="B829">
        <v>2821602</v>
      </c>
      <c r="D829" t="s">
        <v>1310</v>
      </c>
      <c r="E829" t="str">
        <f t="shared" si="12"/>
        <v>2821602-Fabricação de estufas e fornos elétricos para fins industriais, peças e acessórios</v>
      </c>
    </row>
    <row r="830" spans="1:5" hidden="1">
      <c r="A830">
        <v>2061</v>
      </c>
      <c r="B830">
        <v>2822401</v>
      </c>
      <c r="D830" t="s">
        <v>1311</v>
      </c>
      <c r="E830" t="str">
        <f t="shared" si="12"/>
        <v>2822401-Fabricação de máquinas, equipamentos e aparelhos para transporte e elevação de pessoas</v>
      </c>
    </row>
    <row r="831" spans="1:5" hidden="1">
      <c r="A831">
        <v>2061</v>
      </c>
      <c r="B831">
        <v>2822402</v>
      </c>
      <c r="D831" t="s">
        <v>1312</v>
      </c>
      <c r="E831" t="str">
        <f t="shared" si="12"/>
        <v>2822402-Fabricação de máquinas, equipamentos e aparelhos para transporte e elevação de cargas</v>
      </c>
    </row>
    <row r="832" spans="1:5" hidden="1">
      <c r="A832">
        <v>2061</v>
      </c>
      <c r="B832">
        <v>2823200</v>
      </c>
      <c r="D832" t="s">
        <v>1313</v>
      </c>
      <c r="E832" t="str">
        <f t="shared" si="12"/>
        <v>2823200-Fabricação de máquinas e aparelhos de refrigeração e ventilação para uso industrial e comercial</v>
      </c>
    </row>
    <row r="833" spans="1:5" hidden="1">
      <c r="A833">
        <v>2061</v>
      </c>
      <c r="B833">
        <v>2824101</v>
      </c>
      <c r="D833" t="s">
        <v>1314</v>
      </c>
      <c r="E833" t="str">
        <f t="shared" si="12"/>
        <v>2824101-Fabricação de aparelhos e equipamentos de ar condicionado para uso industrial</v>
      </c>
    </row>
    <row r="834" spans="1:5" hidden="1">
      <c r="A834">
        <v>2061</v>
      </c>
      <c r="B834">
        <v>2824102</v>
      </c>
      <c r="D834" t="s">
        <v>1315</v>
      </c>
      <c r="E834" t="str">
        <f t="shared" si="12"/>
        <v>2824102-Fabricação de aparelhos e equipamentos de ar condicionado para uso não-industrial</v>
      </c>
    </row>
    <row r="835" spans="1:5" hidden="1">
      <c r="A835">
        <v>2061</v>
      </c>
      <c r="B835">
        <v>2825900</v>
      </c>
      <c r="D835" t="s">
        <v>1316</v>
      </c>
      <c r="E835" t="str">
        <f t="shared" si="12"/>
        <v>2825900-Fabricação de máquinas e equipamentos para saneamento básico e ambiental, peças e acessórios</v>
      </c>
    </row>
    <row r="836" spans="1:5" hidden="1">
      <c r="A836">
        <v>2061</v>
      </c>
      <c r="B836">
        <v>2829101</v>
      </c>
      <c r="D836" t="s">
        <v>1317</v>
      </c>
      <c r="E836" t="str">
        <f t="shared" si="12"/>
        <v>2829101-Fabricação de máquinas  e equipamentos não-eletrônicos para escritório, peças e acessórios</v>
      </c>
    </row>
    <row r="837" spans="1:5" hidden="1">
      <c r="A837">
        <v>2061</v>
      </c>
      <c r="B837">
        <v>2829199</v>
      </c>
      <c r="D837" t="s">
        <v>1318</v>
      </c>
      <c r="E837" t="str">
        <f t="shared" si="12"/>
        <v>2829199-Fabricação de outras máquinas e equipamentos de uso geral não especificados anteriormente, peças e a</v>
      </c>
    </row>
    <row r="838" spans="1:5" hidden="1">
      <c r="A838">
        <v>2061</v>
      </c>
      <c r="B838">
        <v>2831300</v>
      </c>
      <c r="D838" t="s">
        <v>1319</v>
      </c>
      <c r="E838" t="str">
        <f t="shared" si="12"/>
        <v>2831300-Fabricação de tratores agrícolas, peças e acessórios</v>
      </c>
    </row>
    <row r="839" spans="1:5" hidden="1">
      <c r="A839">
        <v>2061</v>
      </c>
      <c r="B839">
        <v>2832100</v>
      </c>
      <c r="D839" t="s">
        <v>1320</v>
      </c>
      <c r="E839" t="str">
        <f t="shared" si="12"/>
        <v>2832100-Fabricação de equipamentos para irrigação agrícola, peças e acessórios</v>
      </c>
    </row>
    <row r="840" spans="1:5" hidden="1">
      <c r="A840">
        <v>2061</v>
      </c>
      <c r="B840">
        <v>2833000</v>
      </c>
      <c r="D840" t="s">
        <v>1321</v>
      </c>
      <c r="E840" t="str">
        <f t="shared" ref="E840:E903" si="13">CONCATENATE(B840,"-",D840)</f>
        <v>2833000-Fabricação de máquinas e equipamentos para a agropecuária, peças e acessórios, exceto para irrigação</v>
      </c>
    </row>
    <row r="841" spans="1:5" hidden="1">
      <c r="A841">
        <v>2061</v>
      </c>
      <c r="B841">
        <v>2840200</v>
      </c>
      <c r="D841" t="s">
        <v>1322</v>
      </c>
      <c r="E841" t="str">
        <f t="shared" si="13"/>
        <v>2840200-Fabricação de máquinas-ferramenta, peças e acessórios</v>
      </c>
    </row>
    <row r="842" spans="1:5" hidden="1">
      <c r="A842">
        <v>2061</v>
      </c>
      <c r="B842">
        <v>2851800</v>
      </c>
      <c r="D842" t="s">
        <v>1323</v>
      </c>
      <c r="E842" t="str">
        <f t="shared" si="13"/>
        <v>2851800-Fabricação de máquinas e equipamentos para a prospecção e extração de petróleo, peças e acessórios</v>
      </c>
    </row>
    <row r="843" spans="1:5" hidden="1">
      <c r="A843">
        <v>2061</v>
      </c>
      <c r="B843">
        <v>2852600</v>
      </c>
      <c r="D843" t="s">
        <v>1324</v>
      </c>
      <c r="E843" t="str">
        <f t="shared" si="13"/>
        <v>2852600-Fabricação de máquinas e equipamentos de uso na extração mineral, exceto na extração de petróleo</v>
      </c>
    </row>
    <row r="844" spans="1:5" hidden="1">
      <c r="A844">
        <v>2061</v>
      </c>
      <c r="B844">
        <v>2853400</v>
      </c>
      <c r="D844" t="s">
        <v>1325</v>
      </c>
      <c r="E844" t="str">
        <f t="shared" si="13"/>
        <v>2853400-Fabricação de tratores, peças e acessórios, exceto agrícolas</v>
      </c>
    </row>
    <row r="845" spans="1:5" hidden="1">
      <c r="A845">
        <v>2061</v>
      </c>
      <c r="B845">
        <v>2854200</v>
      </c>
      <c r="D845" t="s">
        <v>1326</v>
      </c>
      <c r="E845" t="str">
        <f t="shared" si="13"/>
        <v>2854200-Fabricação de máquinas e equipamentos p/ terraplenagem, pavimentação e construção,exceto tratores</v>
      </c>
    </row>
    <row r="846" spans="1:5" hidden="1">
      <c r="A846">
        <v>2061</v>
      </c>
      <c r="B846">
        <v>2861500</v>
      </c>
      <c r="D846" t="s">
        <v>1327</v>
      </c>
      <c r="E846" t="str">
        <f t="shared" si="13"/>
        <v>2861500-Fabricação de máquinas para a indústria metalúrgica, peças e acessórios</v>
      </c>
    </row>
    <row r="847" spans="1:5" hidden="1">
      <c r="A847">
        <v>2061</v>
      </c>
      <c r="B847">
        <v>2862300</v>
      </c>
      <c r="D847" t="s">
        <v>1328</v>
      </c>
      <c r="E847" t="str">
        <f t="shared" si="13"/>
        <v>2862300-Fabricação máquinas, equipamentos para indústrias de alimentos, bebidas e fumo, peças e acessórios</v>
      </c>
    </row>
    <row r="848" spans="1:5" hidden="1">
      <c r="A848">
        <v>2061</v>
      </c>
      <c r="B848">
        <v>2863100</v>
      </c>
      <c r="D848" t="s">
        <v>1329</v>
      </c>
      <c r="E848" t="str">
        <f t="shared" si="13"/>
        <v>2863100-Fabricação de máquinas e equipamentos para a indústria têxtil, peças e acessórios</v>
      </c>
    </row>
    <row r="849" spans="1:5" hidden="1">
      <c r="A849">
        <v>2061</v>
      </c>
      <c r="B849">
        <v>2864000</v>
      </c>
      <c r="D849" t="s">
        <v>1330</v>
      </c>
      <c r="E849" t="str">
        <f t="shared" si="13"/>
        <v>2864000-Fabricação de máquinas e equipamentos para as indústrias do vestuário, do couro e de calçados</v>
      </c>
    </row>
    <row r="850" spans="1:5" hidden="1">
      <c r="A850">
        <v>2061</v>
      </c>
      <c r="B850">
        <v>2865800</v>
      </c>
      <c r="D850" t="s">
        <v>1331</v>
      </c>
      <c r="E850" t="str">
        <f t="shared" si="13"/>
        <v>2865800-Fabricação de máquinas e equipamentos para as indústrias de celulose, papel e papelão e artefatos.</v>
      </c>
    </row>
    <row r="851" spans="1:5" hidden="1">
      <c r="A851">
        <v>2061</v>
      </c>
      <c r="B851">
        <v>2866600</v>
      </c>
      <c r="D851" t="s">
        <v>1332</v>
      </c>
      <c r="E851" t="str">
        <f t="shared" si="13"/>
        <v>2866600-Fabricação de máquinas e equipamentos para a indústria do plástico, peças e acessórios</v>
      </c>
    </row>
    <row r="852" spans="1:5" hidden="1">
      <c r="A852">
        <v>2061</v>
      </c>
      <c r="B852">
        <v>2869100</v>
      </c>
      <c r="D852" t="s">
        <v>1333</v>
      </c>
      <c r="E852" t="str">
        <f t="shared" si="13"/>
        <v>2869100-Fabricação de máquinas e equipamentos para uso industrial específico, peças e acessórios</v>
      </c>
    </row>
    <row r="853" spans="1:5" hidden="1">
      <c r="A853">
        <v>2061</v>
      </c>
      <c r="B853">
        <v>2910701</v>
      </c>
      <c r="D853" t="s">
        <v>1334</v>
      </c>
      <c r="E853" t="str">
        <f t="shared" si="13"/>
        <v>2910701-Fabricação de automóveis, camionetas e utilitários</v>
      </c>
    </row>
    <row r="854" spans="1:5" hidden="1">
      <c r="A854">
        <v>2061</v>
      </c>
      <c r="B854">
        <v>2910702</v>
      </c>
      <c r="D854" t="s">
        <v>1335</v>
      </c>
      <c r="E854" t="str">
        <f t="shared" si="13"/>
        <v>2910702-Fabricação de chassis com motor para automóveis, camionetas e utilitários</v>
      </c>
    </row>
    <row r="855" spans="1:5" hidden="1">
      <c r="A855">
        <v>2061</v>
      </c>
      <c r="B855">
        <v>2910703</v>
      </c>
      <c r="D855" t="s">
        <v>1336</v>
      </c>
      <c r="E855" t="str">
        <f t="shared" si="13"/>
        <v>2910703-Fabricação de motores para automóveis, camionetas e utilitários</v>
      </c>
    </row>
    <row r="856" spans="1:5" hidden="1">
      <c r="A856">
        <v>2061</v>
      </c>
      <c r="B856">
        <v>2920401</v>
      </c>
      <c r="D856" t="s">
        <v>1337</v>
      </c>
      <c r="E856" t="str">
        <f t="shared" si="13"/>
        <v>2920401-Fabricação de caminhões e ônibus</v>
      </c>
    </row>
    <row r="857" spans="1:5" hidden="1">
      <c r="A857">
        <v>2061</v>
      </c>
      <c r="B857">
        <v>2920402</v>
      </c>
      <c r="D857" t="s">
        <v>1338</v>
      </c>
      <c r="E857" t="str">
        <f t="shared" si="13"/>
        <v>2920402-Fabricação de motores para caminhões e ônibus</v>
      </c>
    </row>
    <row r="858" spans="1:5" hidden="1">
      <c r="A858">
        <v>2061</v>
      </c>
      <c r="B858">
        <v>2930101</v>
      </c>
      <c r="D858" t="s">
        <v>1339</v>
      </c>
      <c r="E858" t="str">
        <f t="shared" si="13"/>
        <v>2930101-Fabricação de cabines, carrocerias e reboques para caminhões</v>
      </c>
    </row>
    <row r="859" spans="1:5" hidden="1">
      <c r="A859">
        <v>2061</v>
      </c>
      <c r="B859">
        <v>2930102</v>
      </c>
      <c r="D859" t="s">
        <v>1340</v>
      </c>
      <c r="E859" t="str">
        <f t="shared" si="13"/>
        <v>2930102-Fabricação de carrocerias para ônibus</v>
      </c>
    </row>
    <row r="860" spans="1:5" hidden="1">
      <c r="A860">
        <v>2061</v>
      </c>
      <c r="B860">
        <v>2930103</v>
      </c>
      <c r="D860" t="s">
        <v>1341</v>
      </c>
      <c r="E860" t="str">
        <f t="shared" si="13"/>
        <v>2930103-Fabricação de cabines, carrocerias e reboques para veículos automotores, exceto caminhões e ônibus</v>
      </c>
    </row>
    <row r="861" spans="1:5" hidden="1">
      <c r="A861">
        <v>2061</v>
      </c>
      <c r="B861">
        <v>2941700</v>
      </c>
      <c r="D861" t="s">
        <v>1342</v>
      </c>
      <c r="E861" t="str">
        <f t="shared" si="13"/>
        <v>2941700-Fabricação de peças e acessórios para o sistema motor de veículos automotores</v>
      </c>
    </row>
    <row r="862" spans="1:5" hidden="1">
      <c r="A862">
        <v>2061</v>
      </c>
      <c r="B862">
        <v>2942500</v>
      </c>
      <c r="D862" t="s">
        <v>1343</v>
      </c>
      <c r="E862" t="str">
        <f t="shared" si="13"/>
        <v>2942500-Fabricação de peças e acessórios para os sistemas de marcha e transmissão de veículos automotores</v>
      </c>
    </row>
    <row r="863" spans="1:5" hidden="1">
      <c r="A863">
        <v>2061</v>
      </c>
      <c r="B863">
        <v>2943300</v>
      </c>
      <c r="D863" t="s">
        <v>1344</v>
      </c>
      <c r="E863" t="str">
        <f t="shared" si="13"/>
        <v>2943300-Fabricação de peças e acessórios para o sistema de freios de veículos automotores</v>
      </c>
    </row>
    <row r="864" spans="1:5" hidden="1">
      <c r="A864">
        <v>2061</v>
      </c>
      <c r="B864">
        <v>2944100</v>
      </c>
      <c r="D864" t="s">
        <v>1345</v>
      </c>
      <c r="E864" t="str">
        <f t="shared" si="13"/>
        <v>2944100-Fabricação de peças e acessórios para o sistema de direção e suspensão de veículos automotores</v>
      </c>
    </row>
    <row r="865" spans="1:5" hidden="1">
      <c r="A865">
        <v>2061</v>
      </c>
      <c r="B865">
        <v>2945000</v>
      </c>
      <c r="D865" t="s">
        <v>1346</v>
      </c>
      <c r="E865" t="str">
        <f t="shared" si="13"/>
        <v>2945000-Fabricação de material elétrico e eletrônico para veículos automotores, exceto baterias</v>
      </c>
    </row>
    <row r="866" spans="1:5" hidden="1">
      <c r="A866">
        <v>2061</v>
      </c>
      <c r="B866">
        <v>2949201</v>
      </c>
      <c r="D866" t="s">
        <v>1347</v>
      </c>
      <c r="E866" t="str">
        <f t="shared" si="13"/>
        <v>2949201-Fabricação de bancos e estofados para veículos automotores</v>
      </c>
    </row>
    <row r="867" spans="1:5" hidden="1">
      <c r="A867">
        <v>2061</v>
      </c>
      <c r="B867">
        <v>2949299</v>
      </c>
      <c r="D867" t="s">
        <v>1348</v>
      </c>
      <c r="E867" t="str">
        <f t="shared" si="13"/>
        <v>2949299-Fabricação de outras peças e acessórios para veículos automotores não especificadas</v>
      </c>
    </row>
    <row r="868" spans="1:5" hidden="1">
      <c r="A868">
        <v>2061</v>
      </c>
      <c r="B868">
        <v>2950600</v>
      </c>
      <c r="D868" t="s">
        <v>1349</v>
      </c>
      <c r="E868" t="str">
        <f t="shared" si="13"/>
        <v>2950600-Recondicionamento e recuperação de motores para veículos automotores</v>
      </c>
    </row>
    <row r="869" spans="1:5" hidden="1">
      <c r="A869">
        <v>2061</v>
      </c>
      <c r="B869">
        <v>3011301</v>
      </c>
      <c r="D869" t="s">
        <v>1350</v>
      </c>
      <c r="E869" t="str">
        <f t="shared" si="13"/>
        <v>3011301-Construção de embarcações de grande porte</v>
      </c>
    </row>
    <row r="870" spans="1:5" hidden="1">
      <c r="A870">
        <v>2061</v>
      </c>
      <c r="B870">
        <v>3011302</v>
      </c>
      <c r="D870" t="s">
        <v>1351</v>
      </c>
      <c r="E870" t="str">
        <f t="shared" si="13"/>
        <v>3011302-Construção de embarcações para uso comercial e para usos especiais, exceto de grande porte</v>
      </c>
    </row>
    <row r="871" spans="1:5" hidden="1">
      <c r="A871">
        <v>2061</v>
      </c>
      <c r="B871">
        <v>3012100</v>
      </c>
      <c r="D871" t="s">
        <v>1352</v>
      </c>
      <c r="E871" t="str">
        <f t="shared" si="13"/>
        <v>3012100-Construção de embarcações para esporte e lazer</v>
      </c>
    </row>
    <row r="872" spans="1:5" hidden="1">
      <c r="A872">
        <v>2061</v>
      </c>
      <c r="B872">
        <v>3031800</v>
      </c>
      <c r="D872" t="s">
        <v>1353</v>
      </c>
      <c r="E872" t="str">
        <f t="shared" si="13"/>
        <v>3031800-Fabricação de locomotivas, vagões e outros materiais rodantes</v>
      </c>
    </row>
    <row r="873" spans="1:5" hidden="1">
      <c r="A873">
        <v>2061</v>
      </c>
      <c r="B873">
        <v>3032600</v>
      </c>
      <c r="D873" t="s">
        <v>1354</v>
      </c>
      <c r="E873" t="str">
        <f t="shared" si="13"/>
        <v>3032600-Fabricação de peças e acessórios para veículos ferroviários</v>
      </c>
    </row>
    <row r="874" spans="1:5" hidden="1">
      <c r="A874">
        <v>2061</v>
      </c>
      <c r="B874">
        <v>3041500</v>
      </c>
      <c r="D874" t="s">
        <v>1355</v>
      </c>
      <c r="E874" t="str">
        <f t="shared" si="13"/>
        <v>3041500-Fabricação de aeronaves</v>
      </c>
    </row>
    <row r="875" spans="1:5" hidden="1">
      <c r="A875">
        <v>2061</v>
      </c>
      <c r="B875">
        <v>3042300</v>
      </c>
      <c r="D875" t="s">
        <v>1356</v>
      </c>
      <c r="E875" t="str">
        <f t="shared" si="13"/>
        <v>3042300-Fabricação de turbinas, motores e outros componentes e peças para aeronaves</v>
      </c>
    </row>
    <row r="876" spans="1:5" hidden="1">
      <c r="A876">
        <v>2061</v>
      </c>
      <c r="B876">
        <v>3050400</v>
      </c>
      <c r="D876" t="s">
        <v>1357</v>
      </c>
      <c r="E876" t="str">
        <f t="shared" si="13"/>
        <v>3050400-Fabricação de veículos militares de combate</v>
      </c>
    </row>
    <row r="877" spans="1:5" hidden="1">
      <c r="A877">
        <v>2061</v>
      </c>
      <c r="B877">
        <v>3091101</v>
      </c>
      <c r="D877" t="s">
        <v>1358</v>
      </c>
      <c r="E877" t="str">
        <f t="shared" si="13"/>
        <v>3091101-Fabricação de motocicletas</v>
      </c>
    </row>
    <row r="878" spans="1:5" hidden="1">
      <c r="A878">
        <v>2061</v>
      </c>
      <c r="B878">
        <v>3091102</v>
      </c>
      <c r="D878" t="s">
        <v>1359</v>
      </c>
      <c r="E878" t="str">
        <f t="shared" si="13"/>
        <v>3091102-Fabricação de peças e acessórios para motocicletas</v>
      </c>
    </row>
    <row r="879" spans="1:5" hidden="1">
      <c r="A879">
        <v>2061</v>
      </c>
      <c r="B879">
        <v>3092000</v>
      </c>
      <c r="D879" t="s">
        <v>1360</v>
      </c>
      <c r="E879" t="str">
        <f t="shared" si="13"/>
        <v>3092000-Fabricação de bicicletas e triciclos não-motorizados, peças e acessórios</v>
      </c>
    </row>
    <row r="880" spans="1:5" hidden="1">
      <c r="A880">
        <v>2061</v>
      </c>
      <c r="B880">
        <v>3099700</v>
      </c>
      <c r="D880" t="s">
        <v>1361</v>
      </c>
      <c r="E880" t="str">
        <f t="shared" si="13"/>
        <v>3099700-Fabricação de equipamentos de transporte não especificados</v>
      </c>
    </row>
    <row r="881" spans="1:5" hidden="1">
      <c r="A881">
        <v>2061</v>
      </c>
      <c r="B881">
        <v>3101200</v>
      </c>
      <c r="D881" t="s">
        <v>1362</v>
      </c>
      <c r="E881" t="str">
        <f t="shared" si="13"/>
        <v>3101200-Fabricação de móveis com predominância de madeira</v>
      </c>
    </row>
    <row r="882" spans="1:5" hidden="1">
      <c r="A882">
        <v>2061</v>
      </c>
      <c r="B882">
        <v>3102100</v>
      </c>
      <c r="D882" t="s">
        <v>1363</v>
      </c>
      <c r="E882" t="str">
        <f t="shared" si="13"/>
        <v>3102100-Fabricação de móveis com predominância de metal</v>
      </c>
    </row>
    <row r="883" spans="1:5" hidden="1">
      <c r="A883">
        <v>2061</v>
      </c>
      <c r="B883">
        <v>3103900</v>
      </c>
      <c r="D883" t="s">
        <v>1364</v>
      </c>
      <c r="E883" t="str">
        <f t="shared" si="13"/>
        <v>3103900-Fabricação de móveis de outros materiais, exceto madeira e metal</v>
      </c>
    </row>
    <row r="884" spans="1:5" hidden="1">
      <c r="A884">
        <v>2061</v>
      </c>
      <c r="B884">
        <v>3104700</v>
      </c>
      <c r="D884" t="s">
        <v>1365</v>
      </c>
      <c r="E884" t="str">
        <f t="shared" si="13"/>
        <v>3104700-Fabricação de colchões</v>
      </c>
    </row>
    <row r="885" spans="1:5" hidden="1">
      <c r="A885">
        <v>2061</v>
      </c>
      <c r="B885">
        <v>3211601</v>
      </c>
      <c r="D885" t="s">
        <v>1366</v>
      </c>
      <c r="E885" t="str">
        <f t="shared" si="13"/>
        <v>3211601-Lapidação de gemas</v>
      </c>
    </row>
    <row r="886" spans="1:5" hidden="1">
      <c r="A886">
        <v>2061</v>
      </c>
      <c r="B886">
        <v>3211602</v>
      </c>
      <c r="D886" t="s">
        <v>1367</v>
      </c>
      <c r="E886" t="str">
        <f t="shared" si="13"/>
        <v>3211602-Fabricação de artefatos de joalheria e ourivesaria</v>
      </c>
    </row>
    <row r="887" spans="1:5" hidden="1">
      <c r="A887">
        <v>2061</v>
      </c>
      <c r="B887">
        <v>3211603</v>
      </c>
      <c r="D887" t="s">
        <v>1368</v>
      </c>
      <c r="E887" t="str">
        <f t="shared" si="13"/>
        <v>3211603-Cunhagem de moedas e medalhas</v>
      </c>
    </row>
    <row r="888" spans="1:5" hidden="1">
      <c r="A888">
        <v>2061</v>
      </c>
      <c r="B888">
        <v>3212400</v>
      </c>
      <c r="D888" t="s">
        <v>1369</v>
      </c>
      <c r="E888" t="str">
        <f t="shared" si="13"/>
        <v>3212400-Fabricação de bijuterias e artefatos semelhantes</v>
      </c>
    </row>
    <row r="889" spans="1:5" hidden="1">
      <c r="A889">
        <v>2061</v>
      </c>
      <c r="B889">
        <v>3220500</v>
      </c>
      <c r="D889" t="s">
        <v>1370</v>
      </c>
      <c r="E889" t="str">
        <f t="shared" si="13"/>
        <v>3220500-Fabricação de instrumentos musicais, peças e acessórios</v>
      </c>
    </row>
    <row r="890" spans="1:5" hidden="1">
      <c r="A890">
        <v>2061</v>
      </c>
      <c r="B890">
        <v>3230200</v>
      </c>
      <c r="D890" t="s">
        <v>1371</v>
      </c>
      <c r="E890" t="str">
        <f t="shared" si="13"/>
        <v>3230200-Fabricação de artefatos para pesca e esporte</v>
      </c>
    </row>
    <row r="891" spans="1:5" hidden="1">
      <c r="A891">
        <v>2061</v>
      </c>
      <c r="B891">
        <v>3240001</v>
      </c>
      <c r="D891" t="s">
        <v>1372</v>
      </c>
      <c r="E891" t="str">
        <f t="shared" si="13"/>
        <v>3240001-Fabricação de jogos eletrônicos</v>
      </c>
    </row>
    <row r="892" spans="1:5" hidden="1">
      <c r="A892">
        <v>2061</v>
      </c>
      <c r="B892">
        <v>3240002</v>
      </c>
      <c r="D892" t="s">
        <v>1373</v>
      </c>
      <c r="E892" t="str">
        <f t="shared" si="13"/>
        <v>3240002-Fabricação de mesas de bilhar, de sinuca e acessórios não associada à locação</v>
      </c>
    </row>
    <row r="893" spans="1:5" hidden="1">
      <c r="A893">
        <v>2061</v>
      </c>
      <c r="B893">
        <v>3240003</v>
      </c>
      <c r="D893" t="s">
        <v>1374</v>
      </c>
      <c r="E893" t="str">
        <f t="shared" si="13"/>
        <v>3240003-Fabricação de mesas de bilhar, de sinuca e acessórios associada à locação</v>
      </c>
    </row>
    <row r="894" spans="1:5" hidden="1">
      <c r="A894">
        <v>2061</v>
      </c>
      <c r="B894">
        <v>3240099</v>
      </c>
      <c r="D894" t="s">
        <v>1375</v>
      </c>
      <c r="E894" t="str">
        <f t="shared" si="13"/>
        <v>3240099-Fabricação de outros brinquedos e jogos recreativos não especificados</v>
      </c>
    </row>
    <row r="895" spans="1:5" hidden="1">
      <c r="A895">
        <v>2061</v>
      </c>
      <c r="B895">
        <v>3250701</v>
      </c>
      <c r="D895" t="s">
        <v>1376</v>
      </c>
      <c r="E895" t="str">
        <f t="shared" si="13"/>
        <v>3250701-Fabricação instrumentos não-eletrônicos e utens. de uso médico, cirúrgico, odonto. e de laboratório</v>
      </c>
    </row>
    <row r="896" spans="1:5" hidden="1">
      <c r="A896">
        <v>2061</v>
      </c>
      <c r="B896">
        <v>3250702</v>
      </c>
      <c r="D896" t="s">
        <v>1377</v>
      </c>
      <c r="E896" t="str">
        <f t="shared" si="13"/>
        <v>3250702-Fabricação de mobiliário para uso médico, cirúrgico, odontológico e de laboratório</v>
      </c>
    </row>
    <row r="897" spans="1:5" hidden="1">
      <c r="A897">
        <v>2061</v>
      </c>
      <c r="B897">
        <v>3250703</v>
      </c>
      <c r="D897" t="s">
        <v>1378</v>
      </c>
      <c r="E897" t="str">
        <f t="shared" si="13"/>
        <v>3250703-Fabricação de aparelhos e utensílios para correção de defeitos físicos e aparelhos ortopédicos em ge</v>
      </c>
    </row>
    <row r="898" spans="1:5" hidden="1">
      <c r="A898">
        <v>2061</v>
      </c>
      <c r="B898">
        <v>3250704</v>
      </c>
      <c r="D898" t="s">
        <v>1379</v>
      </c>
      <c r="E898" t="str">
        <f t="shared" si="13"/>
        <v>3250704-Fabricação de aparelhos e utensílios para correção de defeitos físicos e aparelhos ortopédicos</v>
      </c>
    </row>
    <row r="899" spans="1:5" hidden="1">
      <c r="A899">
        <v>2061</v>
      </c>
      <c r="B899">
        <v>3250705</v>
      </c>
      <c r="D899" t="s">
        <v>1380</v>
      </c>
      <c r="E899" t="str">
        <f t="shared" si="13"/>
        <v>3250705-Fabricação de materiais para medicina e odontologia</v>
      </c>
    </row>
    <row r="900" spans="1:5" hidden="1">
      <c r="A900">
        <v>2061</v>
      </c>
      <c r="B900">
        <v>3250706</v>
      </c>
      <c r="D900" t="s">
        <v>1381</v>
      </c>
      <c r="E900" t="str">
        <f t="shared" si="13"/>
        <v>3250706-Serviços de prótese dentária</v>
      </c>
    </row>
    <row r="901" spans="1:5" hidden="1">
      <c r="A901">
        <v>2061</v>
      </c>
      <c r="B901">
        <v>3250707</v>
      </c>
      <c r="D901" t="s">
        <v>1382</v>
      </c>
      <c r="E901" t="str">
        <f t="shared" si="13"/>
        <v>3250707-Fabricação de artigos ópticos</v>
      </c>
    </row>
    <row r="902" spans="1:5" hidden="1">
      <c r="A902">
        <v>2061</v>
      </c>
      <c r="B902">
        <v>3250709</v>
      </c>
      <c r="D902" t="s">
        <v>1383</v>
      </c>
      <c r="E902" t="str">
        <f t="shared" si="13"/>
        <v>3250709-Serviço de laboratório óptico</v>
      </c>
    </row>
    <row r="903" spans="1:5" hidden="1">
      <c r="A903">
        <v>2061</v>
      </c>
      <c r="B903">
        <v>3291400</v>
      </c>
      <c r="D903" t="s">
        <v>1384</v>
      </c>
      <c r="E903" t="str">
        <f t="shared" si="13"/>
        <v>3291400-Fabricação de escovas, pincéis e vassouras</v>
      </c>
    </row>
    <row r="904" spans="1:5" hidden="1">
      <c r="A904">
        <v>2061</v>
      </c>
      <c r="B904">
        <v>3292201</v>
      </c>
      <c r="D904" t="s">
        <v>1385</v>
      </c>
      <c r="E904" t="str">
        <f t="shared" ref="E904:E967" si="14">CONCATENATE(B904,"-",D904)</f>
        <v>3292201-Fabricação de roupas de proteção e segurança e resistentes a fogo</v>
      </c>
    </row>
    <row r="905" spans="1:5" hidden="1">
      <c r="A905">
        <v>2061</v>
      </c>
      <c r="B905">
        <v>3292202</v>
      </c>
      <c r="D905" t="s">
        <v>1386</v>
      </c>
      <c r="E905" t="str">
        <f t="shared" si="14"/>
        <v>3292202-Fabricação de equipamentos e acessórios para segurança pessoal e profissional</v>
      </c>
    </row>
    <row r="906" spans="1:5" hidden="1">
      <c r="A906">
        <v>2061</v>
      </c>
      <c r="B906">
        <v>3299001</v>
      </c>
      <c r="D906" t="s">
        <v>1387</v>
      </c>
      <c r="E906" t="str">
        <f t="shared" si="14"/>
        <v>3299001-Fabricação de guarda-chuvas e similares</v>
      </c>
    </row>
    <row r="907" spans="1:5" hidden="1">
      <c r="A907">
        <v>2061</v>
      </c>
      <c r="B907">
        <v>3299002</v>
      </c>
      <c r="D907" t="s">
        <v>1388</v>
      </c>
      <c r="E907" t="str">
        <f t="shared" si="14"/>
        <v>3299002-Fabricação de canetas, lápis e outros artigos para escritório</v>
      </c>
    </row>
    <row r="908" spans="1:5" hidden="1">
      <c r="A908">
        <v>2061</v>
      </c>
      <c r="B908">
        <v>3299003</v>
      </c>
      <c r="D908" t="s">
        <v>1389</v>
      </c>
      <c r="E908" t="str">
        <f t="shared" si="14"/>
        <v>3299003-Fabricação de letras, letreiros e placas de qualquer material, exceto luminosos</v>
      </c>
    </row>
    <row r="909" spans="1:5" hidden="1">
      <c r="A909">
        <v>2061</v>
      </c>
      <c r="B909">
        <v>3299004</v>
      </c>
      <c r="D909" t="s">
        <v>1390</v>
      </c>
      <c r="E909" t="str">
        <f t="shared" si="14"/>
        <v>3299004-Fabricação de painéis e letreiros luminosos</v>
      </c>
    </row>
    <row r="910" spans="1:5" hidden="1">
      <c r="A910">
        <v>2061</v>
      </c>
      <c r="B910">
        <v>3299005</v>
      </c>
      <c r="D910" t="s">
        <v>1391</v>
      </c>
      <c r="E910" t="str">
        <f t="shared" si="14"/>
        <v>3299005-Fabricação de aviamentos para costura</v>
      </c>
    </row>
    <row r="911" spans="1:5" hidden="1">
      <c r="A911">
        <v>2061</v>
      </c>
      <c r="B911">
        <v>3299006</v>
      </c>
      <c r="D911" t="s">
        <v>1392</v>
      </c>
      <c r="E911" t="str">
        <f t="shared" si="14"/>
        <v>3299006-Fabricação de velas, inclusive decorativas</v>
      </c>
    </row>
    <row r="912" spans="1:5" hidden="1">
      <c r="A912">
        <v>2061</v>
      </c>
      <c r="B912">
        <v>3299099</v>
      </c>
      <c r="D912" t="s">
        <v>1393</v>
      </c>
      <c r="E912" t="str">
        <f t="shared" si="14"/>
        <v>3299099-Fabricação de produtos diversos não especificados</v>
      </c>
    </row>
    <row r="913" spans="1:5" hidden="1">
      <c r="A913">
        <v>2061</v>
      </c>
      <c r="B913">
        <v>3311200</v>
      </c>
      <c r="D913" t="s">
        <v>1394</v>
      </c>
      <c r="E913" t="str">
        <f t="shared" si="14"/>
        <v>3311200-Manutenção e reparação de tanques, reservatórios metálicos e caldeiras, exceto para veículos</v>
      </c>
    </row>
    <row r="914" spans="1:5" hidden="1">
      <c r="A914">
        <v>2061</v>
      </c>
      <c r="B914">
        <v>3312102</v>
      </c>
      <c r="D914" t="s">
        <v>1395</v>
      </c>
      <c r="E914" t="str">
        <f t="shared" si="14"/>
        <v>3312102-Manutenção e reparação de aparelhos e instrumentos de medida, teste e controle</v>
      </c>
    </row>
    <row r="915" spans="1:5" hidden="1">
      <c r="A915">
        <v>2061</v>
      </c>
      <c r="B915">
        <v>3312103</v>
      </c>
      <c r="D915" t="s">
        <v>1396</v>
      </c>
      <c r="E915" t="str">
        <f t="shared" si="14"/>
        <v>3312103-Manutenção e reparação de aparelhos eletromédicos e eletroterapêuticos e equipamentos de irradiação</v>
      </c>
    </row>
    <row r="916" spans="1:5" hidden="1">
      <c r="A916">
        <v>2061</v>
      </c>
      <c r="B916">
        <v>3312104</v>
      </c>
      <c r="D916" t="s">
        <v>1397</v>
      </c>
      <c r="E916" t="str">
        <f t="shared" si="14"/>
        <v>3312104-Manutenção e reparação de equipamentos e instrumentos ópticos</v>
      </c>
    </row>
    <row r="917" spans="1:5" hidden="1">
      <c r="A917">
        <v>2061</v>
      </c>
      <c r="B917">
        <v>3313901</v>
      </c>
      <c r="D917" t="s">
        <v>1398</v>
      </c>
      <c r="E917" t="str">
        <f t="shared" si="14"/>
        <v>3313901-Manutenção e reparação de geradores, transformadores e motores elétricos</v>
      </c>
    </row>
    <row r="918" spans="1:5" hidden="1">
      <c r="A918">
        <v>2061</v>
      </c>
      <c r="B918">
        <v>3313902</v>
      </c>
      <c r="D918" t="s">
        <v>1399</v>
      </c>
      <c r="E918" t="str">
        <f t="shared" si="14"/>
        <v>3313902-Manutenção e reparação de baterias e acumuladores elétricos, exceto para veículos</v>
      </c>
    </row>
    <row r="919" spans="1:5" hidden="1">
      <c r="A919">
        <v>2061</v>
      </c>
      <c r="B919">
        <v>3313999</v>
      </c>
      <c r="D919" t="s">
        <v>1400</v>
      </c>
      <c r="E919" t="str">
        <f t="shared" si="14"/>
        <v>3313999-Manutenção e reparação de máquinas, aparelhos e materiais elétricos não especificados</v>
      </c>
    </row>
    <row r="920" spans="1:5" hidden="1">
      <c r="A920">
        <v>2061</v>
      </c>
      <c r="B920">
        <v>3314701</v>
      </c>
      <c r="D920" t="s">
        <v>1401</v>
      </c>
      <c r="E920" t="str">
        <f t="shared" si="14"/>
        <v>3314701-Manutenção e reparação de máquinas motrizes não-elétricas</v>
      </c>
    </row>
    <row r="921" spans="1:5" hidden="1">
      <c r="A921">
        <v>2061</v>
      </c>
      <c r="B921">
        <v>3314702</v>
      </c>
      <c r="D921" t="s">
        <v>1402</v>
      </c>
      <c r="E921" t="str">
        <f t="shared" si="14"/>
        <v>3314702-Manutenção e reparação de equipamentos hidráulicos e pneumáticos, exceto válvulas</v>
      </c>
    </row>
    <row r="922" spans="1:5" hidden="1">
      <c r="A922">
        <v>2061</v>
      </c>
      <c r="B922">
        <v>3314703</v>
      </c>
      <c r="D922" t="s">
        <v>1403</v>
      </c>
      <c r="E922" t="str">
        <f t="shared" si="14"/>
        <v>3314703-Manutenção e reparação de válvulas industriais</v>
      </c>
    </row>
    <row r="923" spans="1:5" hidden="1">
      <c r="A923">
        <v>2061</v>
      </c>
      <c r="B923">
        <v>3314704</v>
      </c>
      <c r="D923" t="s">
        <v>1404</v>
      </c>
      <c r="E923" t="str">
        <f t="shared" si="14"/>
        <v>3314704-Manutenção e reparação de compressores</v>
      </c>
    </row>
    <row r="924" spans="1:5" hidden="1">
      <c r="A924">
        <v>2061</v>
      </c>
      <c r="B924">
        <v>3314705</v>
      </c>
      <c r="D924" t="s">
        <v>1405</v>
      </c>
      <c r="E924" t="str">
        <f t="shared" si="14"/>
        <v>3314705-Manutenção e reparação de equipamentos de transmissão para fins industriais</v>
      </c>
    </row>
    <row r="925" spans="1:5" hidden="1">
      <c r="A925">
        <v>2061</v>
      </c>
      <c r="B925">
        <v>3314706</v>
      </c>
      <c r="D925" t="s">
        <v>1406</v>
      </c>
      <c r="E925" t="str">
        <f t="shared" si="14"/>
        <v>3314706-Manutenção e reparação de máquinas, aparelhos e equipamentos para instalações térmicas</v>
      </c>
    </row>
    <row r="926" spans="1:5" hidden="1">
      <c r="A926">
        <v>2061</v>
      </c>
      <c r="B926">
        <v>3314707</v>
      </c>
      <c r="D926" t="s">
        <v>1407</v>
      </c>
      <c r="E926" t="str">
        <f t="shared" si="14"/>
        <v>3314707-Manutenção / reparação de máquinas e aparelhos de refrigeração e ventilação</v>
      </c>
    </row>
    <row r="927" spans="1:5" hidden="1">
      <c r="A927">
        <v>2061</v>
      </c>
      <c r="B927">
        <v>3314708</v>
      </c>
      <c r="D927" t="s">
        <v>1408</v>
      </c>
      <c r="E927" t="str">
        <f t="shared" si="14"/>
        <v>3314708-Manutenção e reparação de máquinas, equipamentos e aparelhos para transporte e elevação de cargas</v>
      </c>
    </row>
    <row r="928" spans="1:5" hidden="1">
      <c r="A928">
        <v>2061</v>
      </c>
      <c r="B928">
        <v>3314709</v>
      </c>
      <c r="D928" t="s">
        <v>1409</v>
      </c>
      <c r="E928" t="str">
        <f t="shared" si="14"/>
        <v>3314709-Manutenção e reparação de máquinas e equipamentos não-eletrônicos para escritório</v>
      </c>
    </row>
    <row r="929" spans="1:5" hidden="1">
      <c r="A929">
        <v>2061</v>
      </c>
      <c r="B929">
        <v>3314710</v>
      </c>
      <c r="D929" t="s">
        <v>1410</v>
      </c>
      <c r="E929" t="str">
        <f t="shared" si="14"/>
        <v>3314710-Manutenção e reparação de máquinas e equipamentos para uso geral não especificados</v>
      </c>
    </row>
    <row r="930" spans="1:5" hidden="1">
      <c r="A930">
        <v>2061</v>
      </c>
      <c r="B930">
        <v>3314711</v>
      </c>
      <c r="D930" t="s">
        <v>1411</v>
      </c>
      <c r="E930" t="str">
        <f t="shared" si="14"/>
        <v>3314711-Manutenção e reparação de máquinas e equipamentos para agricultura e pecuária</v>
      </c>
    </row>
    <row r="931" spans="1:5" hidden="1">
      <c r="A931">
        <v>2061</v>
      </c>
      <c r="B931">
        <v>3314712</v>
      </c>
      <c r="D931" t="s">
        <v>1412</v>
      </c>
      <c r="E931" t="str">
        <f t="shared" si="14"/>
        <v>3314712-Manutenção e reparação de tratores agrícolas</v>
      </c>
    </row>
    <row r="932" spans="1:5" hidden="1">
      <c r="A932">
        <v>2061</v>
      </c>
      <c r="B932">
        <v>3314713</v>
      </c>
      <c r="D932" t="s">
        <v>1413</v>
      </c>
      <c r="E932" t="str">
        <f t="shared" si="14"/>
        <v>3314713-Manutenção e reparação de máquinas-ferramenta</v>
      </c>
    </row>
    <row r="933" spans="1:5" hidden="1">
      <c r="A933">
        <v>2061</v>
      </c>
      <c r="B933">
        <v>3314714</v>
      </c>
      <c r="D933" t="s">
        <v>1414</v>
      </c>
      <c r="E933" t="str">
        <f t="shared" si="14"/>
        <v>3314714-Manutenção e reparação de máquinas e equipamentos para a prospecção e extração de petróleo</v>
      </c>
    </row>
    <row r="934" spans="1:5" hidden="1">
      <c r="A934">
        <v>2061</v>
      </c>
      <c r="B934">
        <v>3314715</v>
      </c>
      <c r="D934" t="s">
        <v>1415</v>
      </c>
      <c r="E934" t="str">
        <f t="shared" si="14"/>
        <v>3314715-Manutenção e reparação de máquinas e equipamentos para uso na extração mineral</v>
      </c>
    </row>
    <row r="935" spans="1:5" hidden="1">
      <c r="A935">
        <v>2061</v>
      </c>
      <c r="B935">
        <v>3314716</v>
      </c>
      <c r="D935" t="s">
        <v>1416</v>
      </c>
      <c r="E935" t="str">
        <f t="shared" si="14"/>
        <v>3314716-Manutenção e reparação de tratores, exceto agrícolas</v>
      </c>
    </row>
    <row r="936" spans="1:5" hidden="1">
      <c r="A936">
        <v>2061</v>
      </c>
      <c r="B936">
        <v>3314717</v>
      </c>
      <c r="D936" t="s">
        <v>1417</v>
      </c>
      <c r="E936" t="str">
        <f t="shared" si="14"/>
        <v>3314717-Manutenção e reparação de máquinas e equipamentos de terraplenagem, pavimentação e construção</v>
      </c>
    </row>
    <row r="937" spans="1:5" hidden="1">
      <c r="A937">
        <v>2061</v>
      </c>
      <c r="B937">
        <v>3314718</v>
      </c>
      <c r="D937" t="s">
        <v>1418</v>
      </c>
      <c r="E937" t="str">
        <f t="shared" si="14"/>
        <v>3314718-Manutenção e reparação de máquinas para a indústria metalúrgica, exceto máquinas-ferramenta</v>
      </c>
    </row>
    <row r="938" spans="1:5" hidden="1">
      <c r="A938">
        <v>2061</v>
      </c>
      <c r="B938">
        <v>3314719</v>
      </c>
      <c r="D938" t="s">
        <v>1419</v>
      </c>
      <c r="E938" t="str">
        <f t="shared" si="14"/>
        <v>3314719-Manutenção e reparação de máquinas e equipamentos para as indústrias de alimentos, bebidas e fumo</v>
      </c>
    </row>
    <row r="939" spans="1:5" hidden="1">
      <c r="A939">
        <v>2061</v>
      </c>
      <c r="B939">
        <v>3314720</v>
      </c>
      <c r="D939" t="s">
        <v>1420</v>
      </c>
      <c r="E939" t="str">
        <f t="shared" si="14"/>
        <v>3314720-Manutenção e reparação de máquinas e equipamentos para a indústria têxtil, do vestuário</v>
      </c>
    </row>
    <row r="940" spans="1:5" hidden="1">
      <c r="A940">
        <v>2061</v>
      </c>
      <c r="B940">
        <v>3314721</v>
      </c>
      <c r="D940" t="s">
        <v>1421</v>
      </c>
      <c r="E940" t="str">
        <f t="shared" si="14"/>
        <v>3314721-Manutenção e reparação de máquinas e aparelhos para a indústria de celulose e papel</v>
      </c>
    </row>
    <row r="941" spans="1:5" hidden="1">
      <c r="A941">
        <v>2061</v>
      </c>
      <c r="B941">
        <v>3314722</v>
      </c>
      <c r="D941" t="s">
        <v>1422</v>
      </c>
      <c r="E941" t="str">
        <f t="shared" si="14"/>
        <v>3314722-Manutenção e reparação de máquinas e aparelhos para a indústria do plástico</v>
      </c>
    </row>
    <row r="942" spans="1:5" hidden="1">
      <c r="A942">
        <v>2061</v>
      </c>
      <c r="B942">
        <v>3314799</v>
      </c>
      <c r="D942" t="s">
        <v>1423</v>
      </c>
      <c r="E942" t="str">
        <f t="shared" si="14"/>
        <v>3314799-Manutenção e reparação de outras máquinas e equipamentos para usos industriais não especificados</v>
      </c>
    </row>
    <row r="943" spans="1:5" hidden="1">
      <c r="A943">
        <v>2061</v>
      </c>
      <c r="B943">
        <v>3315500</v>
      </c>
      <c r="D943" t="s">
        <v>1424</v>
      </c>
      <c r="E943" t="str">
        <f t="shared" si="14"/>
        <v>3315500-Manutenção e reparação de veículos ferroviários</v>
      </c>
    </row>
    <row r="944" spans="1:5" hidden="1">
      <c r="A944">
        <v>2061</v>
      </c>
      <c r="B944">
        <v>3316301</v>
      </c>
      <c r="D944" t="s">
        <v>1425</v>
      </c>
      <c r="E944" t="str">
        <f t="shared" si="14"/>
        <v>3316301-Manutenção e reparação de aeronaves, exceto a manutenção na pista</v>
      </c>
    </row>
    <row r="945" spans="1:5" hidden="1">
      <c r="A945">
        <v>2061</v>
      </c>
      <c r="B945">
        <v>3316302</v>
      </c>
      <c r="D945" t="s">
        <v>1426</v>
      </c>
      <c r="E945" t="str">
        <f t="shared" si="14"/>
        <v>3316302-Manutenção de aeronaves na pista</v>
      </c>
    </row>
    <row r="946" spans="1:5" hidden="1">
      <c r="A946">
        <v>2061</v>
      </c>
      <c r="B946">
        <v>3317101</v>
      </c>
      <c r="D946" t="s">
        <v>1427</v>
      </c>
      <c r="E946" t="str">
        <f t="shared" si="14"/>
        <v>3317101-Manutenção e reparação de embarcações e estruturas flutuantes</v>
      </c>
    </row>
    <row r="947" spans="1:5" hidden="1">
      <c r="A947">
        <v>2061</v>
      </c>
      <c r="B947">
        <v>3317102</v>
      </c>
      <c r="D947" t="s">
        <v>1428</v>
      </c>
      <c r="E947" t="str">
        <f t="shared" si="14"/>
        <v>3317102-Manutenção e reparação de embarcações para esporte e lazer</v>
      </c>
    </row>
    <row r="948" spans="1:5" hidden="1">
      <c r="A948">
        <v>2061</v>
      </c>
      <c r="B948">
        <v>3319800</v>
      </c>
      <c r="D948" t="s">
        <v>1429</v>
      </c>
      <c r="E948" t="str">
        <f t="shared" si="14"/>
        <v>3319800-Manutenção e reparação de equipamentos e produtos não especificados</v>
      </c>
    </row>
    <row r="949" spans="1:5" hidden="1">
      <c r="A949">
        <v>2061</v>
      </c>
      <c r="B949">
        <v>3321000</v>
      </c>
      <c r="D949" t="s">
        <v>1430</v>
      </c>
      <c r="E949" t="str">
        <f t="shared" si="14"/>
        <v>3321000-Instalação de máquinas e equipamentos industriais</v>
      </c>
    </row>
    <row r="950" spans="1:5" hidden="1">
      <c r="A950">
        <v>2061</v>
      </c>
      <c r="B950">
        <v>3329501</v>
      </c>
      <c r="D950" t="s">
        <v>1431</v>
      </c>
      <c r="E950" t="str">
        <f t="shared" si="14"/>
        <v>3329501-Serviços de montagem de móveis de qualquer material</v>
      </c>
    </row>
    <row r="951" spans="1:5" hidden="1">
      <c r="A951">
        <v>2061</v>
      </c>
      <c r="B951">
        <v>3329599</v>
      </c>
      <c r="D951" t="s">
        <v>1432</v>
      </c>
      <c r="E951" t="str">
        <f t="shared" si="14"/>
        <v>3329599-Instalação de outros equipamentos não especificados anteriormente</v>
      </c>
    </row>
    <row r="952" spans="1:5" hidden="1">
      <c r="A952">
        <v>2061</v>
      </c>
      <c r="B952">
        <v>3511501</v>
      </c>
      <c r="D952" t="s">
        <v>1435</v>
      </c>
      <c r="E952" t="str">
        <f t="shared" si="14"/>
        <v>3511501-Geração de energia elétrica</v>
      </c>
    </row>
    <row r="953" spans="1:5" hidden="1">
      <c r="A953">
        <v>3001</v>
      </c>
      <c r="B953">
        <v>4511101</v>
      </c>
      <c r="D953" t="s">
        <v>1436</v>
      </c>
      <c r="E953" t="str">
        <f t="shared" si="14"/>
        <v>4511101-Comércio a varejo de automóveis, camionetas e utilitários novos</v>
      </c>
    </row>
    <row r="954" spans="1:5" hidden="1">
      <c r="A954">
        <v>3001</v>
      </c>
      <c r="B954">
        <v>4511102</v>
      </c>
      <c r="D954" t="s">
        <v>1437</v>
      </c>
      <c r="E954" t="str">
        <f t="shared" si="14"/>
        <v>4511102-Comércio a varejo de automóveis, camionetas e utilitários usados</v>
      </c>
    </row>
    <row r="955" spans="1:5" hidden="1">
      <c r="A955">
        <v>3001</v>
      </c>
      <c r="B955">
        <v>4511103</v>
      </c>
      <c r="D955" t="s">
        <v>1438</v>
      </c>
      <c r="E955" t="str">
        <f t="shared" si="14"/>
        <v>4511103-Comércio por atacado de automóveis, camionetas e utilitários novos e usados</v>
      </c>
    </row>
    <row r="956" spans="1:5" hidden="1">
      <c r="A956">
        <v>3001</v>
      </c>
      <c r="B956">
        <v>4511104</v>
      </c>
      <c r="D956" t="s">
        <v>1439</v>
      </c>
      <c r="E956" t="str">
        <f t="shared" si="14"/>
        <v>4511104-Comércio por atacado de caminhões novos e usados</v>
      </c>
    </row>
    <row r="957" spans="1:5" hidden="1">
      <c r="A957">
        <v>3001</v>
      </c>
      <c r="B957">
        <v>4511105</v>
      </c>
      <c r="D957" t="s">
        <v>1440</v>
      </c>
      <c r="E957" t="str">
        <f t="shared" si="14"/>
        <v>4511105-Comércio por atacado de reboques e semi-reboques novos e usados</v>
      </c>
    </row>
    <row r="958" spans="1:5" hidden="1">
      <c r="A958">
        <v>3001</v>
      </c>
      <c r="B958">
        <v>4511106</v>
      </c>
      <c r="D958" t="s">
        <v>1441</v>
      </c>
      <c r="E958" t="str">
        <f t="shared" si="14"/>
        <v>4511106-Comércio por atacado de ônibus e microônibus novos e usados</v>
      </c>
    </row>
    <row r="959" spans="1:5" hidden="1">
      <c r="A959">
        <v>3001</v>
      </c>
      <c r="B959">
        <v>4512901</v>
      </c>
      <c r="D959" t="s">
        <v>1442</v>
      </c>
      <c r="E959" t="str">
        <f t="shared" si="14"/>
        <v>4512901-Representantes comerciais e agentes do comércio de veículos automotores</v>
      </c>
    </row>
    <row r="960" spans="1:5" hidden="1">
      <c r="A960">
        <v>3001</v>
      </c>
      <c r="B960">
        <v>4512902</v>
      </c>
      <c r="D960" t="s">
        <v>1443</v>
      </c>
      <c r="E960" t="str">
        <f t="shared" si="14"/>
        <v>4512902-Comércio sob consignação de veículos automotores</v>
      </c>
    </row>
    <row r="961" spans="1:5" hidden="1">
      <c r="A961">
        <v>3001</v>
      </c>
      <c r="B961">
        <v>4520001</v>
      </c>
      <c r="D961" t="s">
        <v>1444</v>
      </c>
      <c r="E961" t="str">
        <f t="shared" si="14"/>
        <v>4520001-Comércio; reparação de veículos automotores e motocicletas</v>
      </c>
    </row>
    <row r="962" spans="1:5" hidden="1">
      <c r="A962">
        <v>3001</v>
      </c>
      <c r="B962">
        <v>4520002</v>
      </c>
      <c r="D962" t="s">
        <v>1444</v>
      </c>
      <c r="E962" t="str">
        <f t="shared" si="14"/>
        <v>4520002-Comércio; reparação de veículos automotores e motocicletas</v>
      </c>
    </row>
    <row r="963" spans="1:5" hidden="1">
      <c r="A963">
        <v>3001</v>
      </c>
      <c r="B963">
        <v>4520003</v>
      </c>
      <c r="D963" t="s">
        <v>1445</v>
      </c>
      <c r="E963" t="str">
        <f t="shared" si="14"/>
        <v>4520003-Serviços de manutenção e reparação elétrica de veículos automotores</v>
      </c>
    </row>
    <row r="964" spans="1:5" hidden="1">
      <c r="A964">
        <v>3001</v>
      </c>
      <c r="B964">
        <v>4520004</v>
      </c>
      <c r="D964" t="s">
        <v>1446</v>
      </c>
      <c r="E964" t="str">
        <f t="shared" si="14"/>
        <v>4520004-Serviços de alinhamento e balanceamento de veículos automotores</v>
      </c>
    </row>
    <row r="965" spans="1:5" hidden="1">
      <c r="A965">
        <v>3001</v>
      </c>
      <c r="B965">
        <v>4520005</v>
      </c>
      <c r="D965" t="s">
        <v>1444</v>
      </c>
      <c r="E965" t="str">
        <f t="shared" si="14"/>
        <v>4520005-Comércio; reparação de veículos automotores e motocicletas</v>
      </c>
    </row>
    <row r="966" spans="1:5" hidden="1">
      <c r="A966">
        <v>3001</v>
      </c>
      <c r="B966">
        <v>4520006</v>
      </c>
      <c r="D966" t="s">
        <v>1444</v>
      </c>
      <c r="E966" t="str">
        <f t="shared" si="14"/>
        <v>4520006-Comércio; reparação de veículos automotores e motocicletas</v>
      </c>
    </row>
    <row r="967" spans="1:5" hidden="1">
      <c r="A967">
        <v>3001</v>
      </c>
      <c r="B967">
        <v>4520007</v>
      </c>
      <c r="D967" t="s">
        <v>1444</v>
      </c>
      <c r="E967" t="str">
        <f t="shared" si="14"/>
        <v>4520007-Comércio; reparação de veículos automotores e motocicletas</v>
      </c>
    </row>
    <row r="968" spans="1:5" hidden="1">
      <c r="A968">
        <v>3001</v>
      </c>
      <c r="B968">
        <v>4520008</v>
      </c>
      <c r="D968" t="s">
        <v>1447</v>
      </c>
      <c r="E968" t="str">
        <f t="shared" ref="E968:E1031" si="15">CONCATENATE(B968,"-",D968)</f>
        <v>4520008-Serviços de capotaria</v>
      </c>
    </row>
    <row r="969" spans="1:5" hidden="1">
      <c r="A969">
        <v>3001</v>
      </c>
      <c r="B969">
        <v>4530701</v>
      </c>
      <c r="D969" t="s">
        <v>1448</v>
      </c>
      <c r="E969" t="str">
        <f t="shared" si="15"/>
        <v>4530701-Comércio por atacado de peças e acessórios novos para veículos automotores</v>
      </c>
    </row>
    <row r="970" spans="1:5" hidden="1">
      <c r="A970">
        <v>3001</v>
      </c>
      <c r="B970">
        <v>4530702</v>
      </c>
      <c r="D970" t="s">
        <v>1449</v>
      </c>
      <c r="E970" t="str">
        <f t="shared" si="15"/>
        <v>4530702-Comércio por atacado de pneumáticos e câmaras-de-ar</v>
      </c>
    </row>
    <row r="971" spans="1:5" hidden="1">
      <c r="A971">
        <v>3001</v>
      </c>
      <c r="B971">
        <v>4530703</v>
      </c>
      <c r="D971" t="s">
        <v>1450</v>
      </c>
      <c r="E971" t="str">
        <f t="shared" si="15"/>
        <v>4530703-Comércio a varejo de peças e acessórios novos para veículos automotores</v>
      </c>
    </row>
    <row r="972" spans="1:5" hidden="1">
      <c r="A972">
        <v>3001</v>
      </c>
      <c r="B972">
        <v>4530704</v>
      </c>
      <c r="D972" t="s">
        <v>1451</v>
      </c>
      <c r="E972" t="str">
        <f t="shared" si="15"/>
        <v>4530704-Comércio a varejo de peças e acessórios usados para veículos automotores</v>
      </c>
    </row>
    <row r="973" spans="1:5" hidden="1">
      <c r="A973">
        <v>3001</v>
      </c>
      <c r="B973">
        <v>4530705</v>
      </c>
      <c r="D973" t="s">
        <v>1452</v>
      </c>
      <c r="E973" t="str">
        <f t="shared" si="15"/>
        <v>4530705-Comércio a varejo de pneumáticos e câmaras-de-ar</v>
      </c>
    </row>
    <row r="974" spans="1:5" hidden="1">
      <c r="A974">
        <v>3001</v>
      </c>
      <c r="B974">
        <v>4530706</v>
      </c>
      <c r="D974" t="s">
        <v>1453</v>
      </c>
      <c r="E974" t="str">
        <f t="shared" si="15"/>
        <v>4530706-Representantes comerciais e agentes do comércio de peças e acessórios novos e usados para veículos a</v>
      </c>
    </row>
    <row r="975" spans="1:5" hidden="1">
      <c r="A975">
        <v>3001</v>
      </c>
      <c r="B975">
        <v>4541201</v>
      </c>
      <c r="D975" t="s">
        <v>1454</v>
      </c>
      <c r="E975" t="str">
        <f t="shared" si="15"/>
        <v>4541201-Comércio por atacado de motocicletas e motonetas</v>
      </c>
    </row>
    <row r="976" spans="1:5" hidden="1">
      <c r="A976">
        <v>3001</v>
      </c>
      <c r="B976">
        <v>4541202</v>
      </c>
      <c r="D976" t="s">
        <v>1455</v>
      </c>
      <c r="E976" t="str">
        <f t="shared" si="15"/>
        <v>4541202-Comércio por atacado de peças e acessórios para motocicletas e motonetas</v>
      </c>
    </row>
    <row r="977" spans="1:5" hidden="1">
      <c r="A977">
        <v>3001</v>
      </c>
      <c r="B977">
        <v>4541203</v>
      </c>
      <c r="D977" t="s">
        <v>1456</v>
      </c>
      <c r="E977" t="str">
        <f t="shared" si="15"/>
        <v>4541203-Comércio a varejo de motocicletas e motonetas novas</v>
      </c>
    </row>
    <row r="978" spans="1:5" hidden="1">
      <c r="A978">
        <v>3001</v>
      </c>
      <c r="B978">
        <v>4541204</v>
      </c>
      <c r="D978" t="s">
        <v>1457</v>
      </c>
      <c r="E978" t="str">
        <f t="shared" si="15"/>
        <v>4541204-Comércio a varejo de motocicletas e motonetas usadas</v>
      </c>
    </row>
    <row r="979" spans="1:5" hidden="1">
      <c r="A979">
        <v>3001</v>
      </c>
      <c r="B979">
        <v>4541206</v>
      </c>
      <c r="D979" t="s">
        <v>1458</v>
      </c>
      <c r="E979" t="str">
        <f t="shared" si="15"/>
        <v>4541206-Comércio a varejo de peças e acessórios novos para motocicletas e motonetas</v>
      </c>
    </row>
    <row r="980" spans="1:5" hidden="1">
      <c r="A980">
        <v>3001</v>
      </c>
      <c r="B980">
        <v>4541207</v>
      </c>
      <c r="D980" t="s">
        <v>1459</v>
      </c>
      <c r="E980" t="str">
        <f t="shared" si="15"/>
        <v>4541207-Comércio a varejo de peças e acessórios usados para motocicletas e motonetas</v>
      </c>
    </row>
    <row r="981" spans="1:5" hidden="1">
      <c r="A981">
        <v>3001</v>
      </c>
      <c r="B981">
        <v>4542101</v>
      </c>
      <c r="D981" t="s">
        <v>1460</v>
      </c>
      <c r="E981" t="str">
        <f t="shared" si="15"/>
        <v>4542101-Representantes comerciais e agentes do comércio de motocicletas e motonetas, peças e acessórios</v>
      </c>
    </row>
    <row r="982" spans="1:5" hidden="1">
      <c r="A982">
        <v>3001</v>
      </c>
      <c r="B982">
        <v>4542102</v>
      </c>
      <c r="D982" t="s">
        <v>1461</v>
      </c>
      <c r="E982" t="str">
        <f t="shared" si="15"/>
        <v>4542102-Comércio sob consignação de motocicletas e motonetas</v>
      </c>
    </row>
    <row r="983" spans="1:5" hidden="1">
      <c r="A983">
        <v>3001</v>
      </c>
      <c r="B983">
        <v>4543900</v>
      </c>
      <c r="D983" t="s">
        <v>1444</v>
      </c>
      <c r="E983" t="str">
        <f t="shared" si="15"/>
        <v>4543900-Comércio; reparação de veículos automotores e motocicletas</v>
      </c>
    </row>
    <row r="984" spans="1:5" hidden="1">
      <c r="A984">
        <v>3001</v>
      </c>
      <c r="B984">
        <v>4611700</v>
      </c>
      <c r="D984" t="s">
        <v>1462</v>
      </c>
      <c r="E984" t="str">
        <f t="shared" si="15"/>
        <v>4611700-Representantes comerciais e agentes do comércio de matérias-primas agrícolas e animais vivos</v>
      </c>
    </row>
    <row r="985" spans="1:5" hidden="1">
      <c r="A985">
        <v>3001</v>
      </c>
      <c r="B985">
        <v>4612500</v>
      </c>
      <c r="D985" t="s">
        <v>1463</v>
      </c>
      <c r="E985" t="str">
        <f t="shared" si="15"/>
        <v>4612500-Representantes comerciais e agentes do comércio de combustíveis, minerais, produtos siderúrgicos e q</v>
      </c>
    </row>
    <row r="986" spans="1:5" hidden="1">
      <c r="A986">
        <v>3001</v>
      </c>
      <c r="B986">
        <v>4613300</v>
      </c>
      <c r="D986" t="s">
        <v>1464</v>
      </c>
      <c r="E986" t="str">
        <f t="shared" si="15"/>
        <v>4613300-Representantes comerciais e agentes do comércio de madeira, material de construção e ferragens</v>
      </c>
    </row>
    <row r="987" spans="1:5" hidden="1">
      <c r="A987">
        <v>3001</v>
      </c>
      <c r="B987">
        <v>4614100</v>
      </c>
      <c r="D987" t="s">
        <v>1465</v>
      </c>
      <c r="E987" t="str">
        <f t="shared" si="15"/>
        <v>4614100-Representantes comerciais e agentes do comércio de máquinas, equipamentos, embarcações e aeronaves</v>
      </c>
    </row>
    <row r="988" spans="1:5" hidden="1">
      <c r="A988">
        <v>3001</v>
      </c>
      <c r="B988">
        <v>4615000</v>
      </c>
      <c r="D988" t="s">
        <v>1466</v>
      </c>
      <c r="E988" t="str">
        <f t="shared" si="15"/>
        <v>4615000-Representantes comerciais e agentes do comércio de eletrodomésticos, móveis e artigos de uso domésti</v>
      </c>
    </row>
    <row r="989" spans="1:5" hidden="1">
      <c r="A989">
        <v>3001</v>
      </c>
      <c r="B989">
        <v>4616800</v>
      </c>
      <c r="D989" t="s">
        <v>1467</v>
      </c>
      <c r="E989" t="str">
        <f t="shared" si="15"/>
        <v>4616800-Representantes comerciais e agentes do comércio de têxteis, vestuário, calçados e artigos de viagem</v>
      </c>
    </row>
    <row r="990" spans="1:5" hidden="1">
      <c r="A990">
        <v>3001</v>
      </c>
      <c r="B990">
        <v>4617600</v>
      </c>
      <c r="D990" t="s">
        <v>1468</v>
      </c>
      <c r="E990" t="str">
        <f t="shared" si="15"/>
        <v>4617600-Representantes comerciais e agentes do comércio de produtos alimentícios, bebidas e fumo</v>
      </c>
    </row>
    <row r="991" spans="1:5" hidden="1">
      <c r="A991">
        <v>3001</v>
      </c>
      <c r="B991">
        <v>4618401</v>
      </c>
      <c r="D991" t="s">
        <v>1469</v>
      </c>
      <c r="E991" t="str">
        <f t="shared" si="15"/>
        <v>4618401-Representantes comerciais e agentes do comércio de medicamentos, cosméticos e produtos de perfumaria</v>
      </c>
    </row>
    <row r="992" spans="1:5" hidden="1">
      <c r="A992">
        <v>3001</v>
      </c>
      <c r="B992">
        <v>4618402</v>
      </c>
      <c r="D992" t="s">
        <v>1470</v>
      </c>
      <c r="E992" t="str">
        <f t="shared" si="15"/>
        <v>4618402-Representantes comerciais e agentes do comércio de instrumentos e materiais odonto-médico-hospitalar</v>
      </c>
    </row>
    <row r="993" spans="1:5" hidden="1">
      <c r="A993">
        <v>3001</v>
      </c>
      <c r="B993">
        <v>4618403</v>
      </c>
      <c r="D993" t="s">
        <v>1471</v>
      </c>
      <c r="E993" t="str">
        <f t="shared" si="15"/>
        <v>4618403-Representantes comerciais e agentes do comércio de jornais, revistas e outras publicações</v>
      </c>
    </row>
    <row r="994" spans="1:5" hidden="1">
      <c r="A994">
        <v>3001</v>
      </c>
      <c r="B994">
        <v>4618499</v>
      </c>
      <c r="D994" t="s">
        <v>1472</v>
      </c>
      <c r="E994" t="str">
        <f t="shared" si="15"/>
        <v>4618499-Outros representantes comerciais e agentes do comércio especializado em produtos não especificados a</v>
      </c>
    </row>
    <row r="995" spans="1:5" hidden="1">
      <c r="A995">
        <v>3001</v>
      </c>
      <c r="B995">
        <v>4619200</v>
      </c>
      <c r="D995" t="s">
        <v>1473</v>
      </c>
      <c r="E995" t="str">
        <f t="shared" si="15"/>
        <v>4619200-Representantes comerciais e agentes do comércio de mercadorias em geral não especializado</v>
      </c>
    </row>
    <row r="996" spans="1:5" hidden="1">
      <c r="A996">
        <v>3001</v>
      </c>
      <c r="B996">
        <v>4621400</v>
      </c>
      <c r="D996" t="s">
        <v>1474</v>
      </c>
      <c r="E996" t="str">
        <f t="shared" si="15"/>
        <v>4621400-Comércio atacadista de café em grão</v>
      </c>
    </row>
    <row r="997" spans="1:5" hidden="1">
      <c r="A997">
        <v>3001</v>
      </c>
      <c r="B997">
        <v>4622200</v>
      </c>
      <c r="D997" t="s">
        <v>1475</v>
      </c>
      <c r="E997" t="str">
        <f t="shared" si="15"/>
        <v>4622200-Comércio atacadista de soja</v>
      </c>
    </row>
    <row r="998" spans="1:5" hidden="1">
      <c r="A998">
        <v>3001</v>
      </c>
      <c r="B998">
        <v>4623101</v>
      </c>
      <c r="D998" t="s">
        <v>1476</v>
      </c>
      <c r="E998" t="str">
        <f t="shared" si="15"/>
        <v>4623101-Comércio atacadista de animais vivos</v>
      </c>
    </row>
    <row r="999" spans="1:5" hidden="1">
      <c r="A999">
        <v>3001</v>
      </c>
      <c r="B999">
        <v>4623102</v>
      </c>
      <c r="D999" t="s">
        <v>1477</v>
      </c>
      <c r="E999" t="str">
        <f t="shared" si="15"/>
        <v>4623102-Comércio atacadista de couros, lãs, peles e outros subprodutos não-comestíveis de origem animal</v>
      </c>
    </row>
    <row r="1000" spans="1:5" hidden="1">
      <c r="A1000">
        <v>3001</v>
      </c>
      <c r="B1000">
        <v>4623103</v>
      </c>
      <c r="D1000" t="s">
        <v>1478</v>
      </c>
      <c r="E1000" t="str">
        <f t="shared" si="15"/>
        <v>4623103-Comércio atacadista de algodão</v>
      </c>
    </row>
    <row r="1001" spans="1:5" hidden="1">
      <c r="A1001">
        <v>3001</v>
      </c>
      <c r="B1001">
        <v>4623104</v>
      </c>
      <c r="D1001" t="s">
        <v>1479</v>
      </c>
      <c r="E1001" t="str">
        <f t="shared" si="15"/>
        <v>4623104-Comércio atacadista de fumo em folha não beneficiado</v>
      </c>
    </row>
    <row r="1002" spans="1:5" hidden="1">
      <c r="A1002">
        <v>3001</v>
      </c>
      <c r="B1002">
        <v>4623105</v>
      </c>
      <c r="D1002" t="s">
        <v>1480</v>
      </c>
      <c r="E1002" t="str">
        <f t="shared" si="15"/>
        <v>4623105-Comércio atacadista de cacau</v>
      </c>
    </row>
    <row r="1003" spans="1:5" hidden="1">
      <c r="A1003">
        <v>3001</v>
      </c>
      <c r="B1003">
        <v>4623106</v>
      </c>
      <c r="D1003" t="s">
        <v>1481</v>
      </c>
      <c r="E1003" t="str">
        <f t="shared" si="15"/>
        <v>4623106-Comércio atacadista de sementes, flores, plantas e gramas</v>
      </c>
    </row>
    <row r="1004" spans="1:5" hidden="1">
      <c r="A1004">
        <v>3001</v>
      </c>
      <c r="B1004">
        <v>4623107</v>
      </c>
      <c r="D1004" t="s">
        <v>1482</v>
      </c>
      <c r="E1004" t="str">
        <f t="shared" si="15"/>
        <v>4623107-Comércio atacadista de sisal</v>
      </c>
    </row>
    <row r="1005" spans="1:5" hidden="1">
      <c r="A1005">
        <v>3001</v>
      </c>
      <c r="B1005">
        <v>4623108</v>
      </c>
      <c r="D1005" t="s">
        <v>1483</v>
      </c>
      <c r="E1005" t="str">
        <f t="shared" si="15"/>
        <v>4623108-Comércio atacadista de matérias-primas agrícolas com atividade de fracionamento e acondicionamento</v>
      </c>
    </row>
    <row r="1006" spans="1:5" hidden="1">
      <c r="A1006">
        <v>3001</v>
      </c>
      <c r="B1006">
        <v>4623109</v>
      </c>
      <c r="D1006" t="s">
        <v>1484</v>
      </c>
      <c r="E1006" t="str">
        <f t="shared" si="15"/>
        <v>4623109-Comércio atacadista de alimentos para animais</v>
      </c>
    </row>
    <row r="1007" spans="1:5" hidden="1">
      <c r="A1007">
        <v>3001</v>
      </c>
      <c r="B1007">
        <v>4623199</v>
      </c>
      <c r="D1007" t="s">
        <v>1485</v>
      </c>
      <c r="E1007" t="str">
        <f t="shared" si="15"/>
        <v>4623199-Comércio atacadista de matérias-primas agrícolas não especificadas</v>
      </c>
    </row>
    <row r="1008" spans="1:5" hidden="1">
      <c r="A1008">
        <v>3001</v>
      </c>
      <c r="B1008">
        <v>4631100</v>
      </c>
      <c r="D1008" t="s">
        <v>1486</v>
      </c>
      <c r="E1008" t="str">
        <f t="shared" si="15"/>
        <v>4631100-Comércio atacadista de leite e laticínios</v>
      </c>
    </row>
    <row r="1009" spans="1:5" hidden="1">
      <c r="A1009">
        <v>3001</v>
      </c>
      <c r="B1009">
        <v>4632001</v>
      </c>
      <c r="D1009" t="s">
        <v>1487</v>
      </c>
      <c r="E1009" t="str">
        <f t="shared" si="15"/>
        <v>4632001-Comércio atacadista de cereais e leguminosas beneficiados</v>
      </c>
    </row>
    <row r="1010" spans="1:5" hidden="1">
      <c r="A1010">
        <v>3001</v>
      </c>
      <c r="B1010">
        <v>4632002</v>
      </c>
      <c r="D1010" t="s">
        <v>1488</v>
      </c>
      <c r="E1010" t="str">
        <f t="shared" si="15"/>
        <v>4632002-Comércio atacadista de farinhas, amidos e féculas</v>
      </c>
    </row>
    <row r="1011" spans="1:5" hidden="1">
      <c r="A1011">
        <v>3001</v>
      </c>
      <c r="B1011">
        <v>4632003</v>
      </c>
      <c r="D1011" t="s">
        <v>1487</v>
      </c>
      <c r="E1011" t="str">
        <f t="shared" si="15"/>
        <v>4632003-Comércio atacadista de cereais e leguminosas beneficiados</v>
      </c>
    </row>
    <row r="1012" spans="1:5" hidden="1">
      <c r="A1012">
        <v>3001</v>
      </c>
      <c r="B1012">
        <v>4633801</v>
      </c>
      <c r="D1012" t="s">
        <v>1489</v>
      </c>
      <c r="E1012" t="str">
        <f t="shared" si="15"/>
        <v>4633801-Comércio atacadista de frutas, verduras, raízes, tubérculos, hortaliças e legumes frescos</v>
      </c>
    </row>
    <row r="1013" spans="1:5" hidden="1">
      <c r="A1013">
        <v>3001</v>
      </c>
      <c r="B1013">
        <v>4633802</v>
      </c>
      <c r="D1013" t="s">
        <v>1490</v>
      </c>
      <c r="E1013" t="str">
        <f t="shared" si="15"/>
        <v>4633802-Comércio atacadista de aves vivas e ovos</v>
      </c>
    </row>
    <row r="1014" spans="1:5" hidden="1">
      <c r="A1014">
        <v>3001</v>
      </c>
      <c r="B1014">
        <v>4633803</v>
      </c>
      <c r="D1014" t="s">
        <v>1491</v>
      </c>
      <c r="E1014" t="str">
        <f t="shared" si="15"/>
        <v>4633803-Comércio atacadista de coelhos e outros pequenos animais vivos para alimentação</v>
      </c>
    </row>
    <row r="1015" spans="1:5" hidden="1">
      <c r="A1015">
        <v>3001</v>
      </c>
      <c r="B1015">
        <v>4634601</v>
      </c>
      <c r="D1015" t="s">
        <v>1492</v>
      </c>
      <c r="E1015" t="str">
        <f t="shared" si="15"/>
        <v>4634601-Comércio atacadista de carnes bovinas e suínas e derivados</v>
      </c>
    </row>
    <row r="1016" spans="1:5" hidden="1">
      <c r="A1016">
        <v>3001</v>
      </c>
      <c r="B1016">
        <v>4634602</v>
      </c>
      <c r="D1016" t="s">
        <v>1493</v>
      </c>
      <c r="E1016" t="str">
        <f t="shared" si="15"/>
        <v>4634602-Comércio atacadista de aves abatidas e derivados</v>
      </c>
    </row>
    <row r="1017" spans="1:5" hidden="1">
      <c r="A1017">
        <v>3001</v>
      </c>
      <c r="B1017">
        <v>4634603</v>
      </c>
      <c r="D1017" t="s">
        <v>1494</v>
      </c>
      <c r="E1017" t="str">
        <f t="shared" si="15"/>
        <v>4634603-Comércio atacadista de pescados e frutos do mar</v>
      </c>
    </row>
    <row r="1018" spans="1:5" hidden="1">
      <c r="A1018">
        <v>3001</v>
      </c>
      <c r="B1018">
        <v>4634699</v>
      </c>
      <c r="D1018" t="s">
        <v>1495</v>
      </c>
      <c r="E1018" t="str">
        <f t="shared" si="15"/>
        <v>4634699-Comércio atacadista de carnes e derivados de outros animais</v>
      </c>
    </row>
    <row r="1019" spans="1:5" hidden="1">
      <c r="A1019">
        <v>3001</v>
      </c>
      <c r="B1019">
        <v>4635401</v>
      </c>
      <c r="D1019" t="s">
        <v>1496</v>
      </c>
      <c r="E1019" t="str">
        <f t="shared" si="15"/>
        <v>4635401-Comércio atacadista de água mineral</v>
      </c>
    </row>
    <row r="1020" spans="1:5" hidden="1">
      <c r="A1020">
        <v>3001</v>
      </c>
      <c r="B1020">
        <v>4635402</v>
      </c>
      <c r="D1020" t="s">
        <v>1497</v>
      </c>
      <c r="E1020" t="str">
        <f t="shared" si="15"/>
        <v>4635402-Comércio atacadista de cerveja, chope e refrigerante</v>
      </c>
    </row>
    <row r="1021" spans="1:5" hidden="1">
      <c r="A1021">
        <v>3001</v>
      </c>
      <c r="B1021">
        <v>4635403</v>
      </c>
      <c r="D1021" t="s">
        <v>1498</v>
      </c>
      <c r="E1021" t="str">
        <f t="shared" si="15"/>
        <v>4635403-Comércio atacadista de bebidas com atividade de fracionamento e acondicionamento associada</v>
      </c>
    </row>
    <row r="1022" spans="1:5" hidden="1">
      <c r="A1022">
        <v>3001</v>
      </c>
      <c r="B1022">
        <v>4635499</v>
      </c>
      <c r="D1022" t="s">
        <v>1499</v>
      </c>
      <c r="E1022" t="str">
        <f t="shared" si="15"/>
        <v>4635499-Comércio atacadista de bebidas não especificadas</v>
      </c>
    </row>
    <row r="1023" spans="1:5" hidden="1">
      <c r="A1023">
        <v>3001</v>
      </c>
      <c r="B1023">
        <v>4636201</v>
      </c>
      <c r="D1023" t="s">
        <v>1500</v>
      </c>
      <c r="E1023" t="str">
        <f t="shared" si="15"/>
        <v>4636201-Comércio atacadista de fumo beneficiado</v>
      </c>
    </row>
    <row r="1024" spans="1:5" hidden="1">
      <c r="A1024">
        <v>3001</v>
      </c>
      <c r="B1024">
        <v>4636202</v>
      </c>
      <c r="D1024" t="s">
        <v>1501</v>
      </c>
      <c r="E1024" t="str">
        <f t="shared" si="15"/>
        <v>4636202-Comércio atacadista de cigarros, cigarrilhas e charutos</v>
      </c>
    </row>
    <row r="1025" spans="1:5" hidden="1">
      <c r="A1025">
        <v>3001</v>
      </c>
      <c r="B1025">
        <v>4637101</v>
      </c>
      <c r="D1025" t="s">
        <v>1502</v>
      </c>
      <c r="E1025" t="str">
        <f t="shared" si="15"/>
        <v>4637101-Comércio atacadista de café torrado, moído e solúvel</v>
      </c>
    </row>
    <row r="1026" spans="1:5" hidden="1">
      <c r="A1026">
        <v>3001</v>
      </c>
      <c r="B1026">
        <v>4637102</v>
      </c>
      <c r="D1026" t="s">
        <v>1503</v>
      </c>
      <c r="E1026" t="str">
        <f t="shared" si="15"/>
        <v>4637102-Comércio atacadista de açúcar</v>
      </c>
    </row>
    <row r="1027" spans="1:5" hidden="1">
      <c r="A1027">
        <v>3001</v>
      </c>
      <c r="B1027">
        <v>4637103</v>
      </c>
      <c r="D1027" t="s">
        <v>1504</v>
      </c>
      <c r="E1027" t="str">
        <f t="shared" si="15"/>
        <v>4637103-Comércio atacadista de óleos e gorduras</v>
      </c>
    </row>
    <row r="1028" spans="1:5" hidden="1">
      <c r="A1028">
        <v>3001</v>
      </c>
      <c r="B1028">
        <v>4637104</v>
      </c>
      <c r="D1028" t="s">
        <v>1505</v>
      </c>
      <c r="E1028" t="str">
        <f t="shared" si="15"/>
        <v>4637104-Comércio atacadista de pães, bolos, biscoitos e similares</v>
      </c>
    </row>
    <row r="1029" spans="1:5" hidden="1">
      <c r="A1029">
        <v>3001</v>
      </c>
      <c r="B1029">
        <v>4637105</v>
      </c>
      <c r="D1029" t="s">
        <v>1506</v>
      </c>
      <c r="E1029" t="str">
        <f t="shared" si="15"/>
        <v>4637105-Comércio atacadista de massas alimentícias</v>
      </c>
    </row>
    <row r="1030" spans="1:5" hidden="1">
      <c r="A1030">
        <v>3001</v>
      </c>
      <c r="B1030">
        <v>4637106</v>
      </c>
      <c r="D1030" t="s">
        <v>1507</v>
      </c>
      <c r="E1030" t="str">
        <f t="shared" si="15"/>
        <v>4637106-Comércio atacadista de sorvetes</v>
      </c>
    </row>
    <row r="1031" spans="1:5" hidden="1">
      <c r="A1031">
        <v>3001</v>
      </c>
      <c r="B1031">
        <v>4637107</v>
      </c>
      <c r="D1031" t="s">
        <v>1508</v>
      </c>
      <c r="E1031" t="str">
        <f t="shared" si="15"/>
        <v>4637107-Comércio atacadista de chocolates, confeitos, balas, bombons e semelhantes</v>
      </c>
    </row>
    <row r="1032" spans="1:5" hidden="1">
      <c r="A1032">
        <v>3001</v>
      </c>
      <c r="B1032">
        <v>4637199</v>
      </c>
      <c r="D1032" t="s">
        <v>1509</v>
      </c>
      <c r="E1032" t="str">
        <f t="shared" ref="E1032:E1095" si="16">CONCATENATE(B1032,"-",D1032)</f>
        <v>4637199-Comércio atacadista especializado em outros produtos alimentícios não especificados</v>
      </c>
    </row>
    <row r="1033" spans="1:5" hidden="1">
      <c r="A1033">
        <v>3001</v>
      </c>
      <c r="B1033">
        <v>4639701</v>
      </c>
      <c r="D1033" t="s">
        <v>1510</v>
      </c>
      <c r="E1033" t="str">
        <f t="shared" si="16"/>
        <v>4639701-Comércio atacadista de produtos alimentícios em geral</v>
      </c>
    </row>
    <row r="1034" spans="1:5" hidden="1">
      <c r="A1034">
        <v>3001</v>
      </c>
      <c r="B1034">
        <v>4639702</v>
      </c>
      <c r="D1034" t="s">
        <v>1510</v>
      </c>
      <c r="E1034" t="str">
        <f t="shared" si="16"/>
        <v>4639702-Comércio atacadista de produtos alimentícios em geral</v>
      </c>
    </row>
    <row r="1035" spans="1:5" hidden="1">
      <c r="A1035">
        <v>3001</v>
      </c>
      <c r="B1035">
        <v>4641901</v>
      </c>
      <c r="D1035" t="s">
        <v>1511</v>
      </c>
      <c r="E1035" t="str">
        <f t="shared" si="16"/>
        <v>4641901-Comércio atacadista de tecidos</v>
      </c>
    </row>
    <row r="1036" spans="1:5" hidden="1">
      <c r="A1036">
        <v>3001</v>
      </c>
      <c r="B1036">
        <v>4641902</v>
      </c>
      <c r="D1036" t="s">
        <v>1512</v>
      </c>
      <c r="E1036" t="str">
        <f t="shared" si="16"/>
        <v>4641902-Comércio atacadista de artigos de cama, mesa e banho</v>
      </c>
    </row>
    <row r="1037" spans="1:5" hidden="1">
      <c r="A1037">
        <v>3001</v>
      </c>
      <c r="B1037">
        <v>4641903</v>
      </c>
      <c r="D1037" t="s">
        <v>1513</v>
      </c>
      <c r="E1037" t="str">
        <f t="shared" si="16"/>
        <v>4641903-Comércio atacadista de artigos de armarinho</v>
      </c>
    </row>
    <row r="1038" spans="1:5" hidden="1">
      <c r="A1038">
        <v>3001</v>
      </c>
      <c r="B1038">
        <v>4642701</v>
      </c>
      <c r="D1038" t="s">
        <v>1514</v>
      </c>
      <c r="E1038" t="str">
        <f t="shared" si="16"/>
        <v>4642701-Comércio atacadista de artigos do vestuário e acessórios, exceto profissionais e de segurança</v>
      </c>
    </row>
    <row r="1039" spans="1:5" hidden="1">
      <c r="A1039">
        <v>3001</v>
      </c>
      <c r="B1039">
        <v>4642702</v>
      </c>
      <c r="D1039" t="s">
        <v>1515</v>
      </c>
      <c r="E1039" t="str">
        <f t="shared" si="16"/>
        <v>4642702-Comércio atacadista de roupas e acessórios para uso profissional e de segurança do trabalho</v>
      </c>
    </row>
    <row r="1040" spans="1:5" hidden="1">
      <c r="A1040">
        <v>3001</v>
      </c>
      <c r="B1040">
        <v>4643501</v>
      </c>
      <c r="D1040" t="s">
        <v>1516</v>
      </c>
      <c r="E1040" t="str">
        <f t="shared" si="16"/>
        <v>4643501-Comércio atacadista de calçados</v>
      </c>
    </row>
    <row r="1041" spans="1:5" hidden="1">
      <c r="A1041">
        <v>3001</v>
      </c>
      <c r="B1041">
        <v>4643502</v>
      </c>
      <c r="D1041" t="s">
        <v>1517</v>
      </c>
      <c r="E1041" t="str">
        <f t="shared" si="16"/>
        <v>4643502-Comércio atacadista de bolsas, malas e artigos de viagem</v>
      </c>
    </row>
    <row r="1042" spans="1:5" hidden="1">
      <c r="A1042">
        <v>3001</v>
      </c>
      <c r="B1042">
        <v>4644301</v>
      </c>
      <c r="D1042" t="s">
        <v>1518</v>
      </c>
      <c r="E1042" t="str">
        <f t="shared" si="16"/>
        <v>4644301-Comércio atacadista de medicamentos e drogas de uso humano</v>
      </c>
    </row>
    <row r="1043" spans="1:5" hidden="1">
      <c r="A1043">
        <v>3001</v>
      </c>
      <c r="B1043">
        <v>4644302</v>
      </c>
      <c r="D1043" t="s">
        <v>1519</v>
      </c>
      <c r="E1043" t="str">
        <f t="shared" si="16"/>
        <v>4644302-Comércio atacadista de medicamentos e drogas de uso veterinário</v>
      </c>
    </row>
    <row r="1044" spans="1:5" hidden="1">
      <c r="A1044">
        <v>3001</v>
      </c>
      <c r="B1044">
        <v>4645101</v>
      </c>
      <c r="D1044" t="s">
        <v>1520</v>
      </c>
      <c r="E1044" t="str">
        <f t="shared" si="16"/>
        <v>4645101-Comércio atacadista de instrumentos e materiais para uso médico, cirúrgico ou hospitalar</v>
      </c>
    </row>
    <row r="1045" spans="1:5" hidden="1">
      <c r="A1045">
        <v>3001</v>
      </c>
      <c r="B1045">
        <v>4645102</v>
      </c>
      <c r="D1045" t="s">
        <v>1521</v>
      </c>
      <c r="E1045" t="str">
        <f t="shared" si="16"/>
        <v>4645102-Comércio atacadista de próteses e artigos de ortopedia</v>
      </c>
    </row>
    <row r="1046" spans="1:5" hidden="1">
      <c r="A1046">
        <v>3001</v>
      </c>
      <c r="B1046">
        <v>4645103</v>
      </c>
      <c r="D1046" t="s">
        <v>1522</v>
      </c>
      <c r="E1046" t="str">
        <f t="shared" si="16"/>
        <v>4645103-Comércio atacadista de produtos odontológicos</v>
      </c>
    </row>
    <row r="1047" spans="1:5" hidden="1">
      <c r="A1047">
        <v>3001</v>
      </c>
      <c r="B1047">
        <v>4646001</v>
      </c>
      <c r="D1047" t="s">
        <v>1523</v>
      </c>
      <c r="E1047" t="str">
        <f t="shared" si="16"/>
        <v>4646001-Comércio atacadista de cosméticos e produtos de perfumaria</v>
      </c>
    </row>
    <row r="1048" spans="1:5" hidden="1">
      <c r="A1048">
        <v>3001</v>
      </c>
      <c r="B1048">
        <v>4646002</v>
      </c>
      <c r="D1048" t="s">
        <v>1524</v>
      </c>
      <c r="E1048" t="str">
        <f t="shared" si="16"/>
        <v>4646002-Comércio atacadista de produtos de higiene pessoal</v>
      </c>
    </row>
    <row r="1049" spans="1:5" hidden="1">
      <c r="A1049">
        <v>3001</v>
      </c>
      <c r="B1049">
        <v>4647801</v>
      </c>
      <c r="D1049" t="s">
        <v>1525</v>
      </c>
      <c r="E1049" t="str">
        <f t="shared" si="16"/>
        <v>4647801-Comércio atacadista de artigos de escritório e de papelaria</v>
      </c>
    </row>
    <row r="1050" spans="1:5" hidden="1">
      <c r="A1050">
        <v>3001</v>
      </c>
      <c r="B1050">
        <v>4647802</v>
      </c>
      <c r="D1050" t="s">
        <v>1526</v>
      </c>
      <c r="E1050" t="str">
        <f t="shared" si="16"/>
        <v>4647802-Comércio atacadista de livros, jornais e outras publicações</v>
      </c>
    </row>
    <row r="1051" spans="1:5" hidden="1">
      <c r="A1051">
        <v>3001</v>
      </c>
      <c r="B1051">
        <v>4649401</v>
      </c>
      <c r="D1051" t="s">
        <v>1527</v>
      </c>
      <c r="E1051" t="str">
        <f t="shared" si="16"/>
        <v>4649401-Comércio atacadista de equipamentos elétricos de uso pessoal e doméstico</v>
      </c>
    </row>
    <row r="1052" spans="1:5" hidden="1">
      <c r="A1052">
        <v>3001</v>
      </c>
      <c r="B1052">
        <v>4649402</v>
      </c>
      <c r="D1052" t="s">
        <v>1528</v>
      </c>
      <c r="E1052" t="str">
        <f t="shared" si="16"/>
        <v>4649402-Comércio atacadista de aparelhos eletrônicos de uso pessoal e doméstico</v>
      </c>
    </row>
    <row r="1053" spans="1:5" hidden="1">
      <c r="A1053">
        <v>3001</v>
      </c>
      <c r="B1053">
        <v>4649403</v>
      </c>
      <c r="D1053" t="s">
        <v>1529</v>
      </c>
      <c r="E1053" t="str">
        <f t="shared" si="16"/>
        <v>4649403-Comércio atacadista de bicicletas, triciclos e outros veículos recreativos</v>
      </c>
    </row>
    <row r="1054" spans="1:5" hidden="1">
      <c r="A1054">
        <v>3001</v>
      </c>
      <c r="B1054">
        <v>4649404</v>
      </c>
      <c r="D1054" t="s">
        <v>1530</v>
      </c>
      <c r="E1054" t="str">
        <f t="shared" si="16"/>
        <v>4649404-Comércio atacadista de móveis e artigos de colchoaria</v>
      </c>
    </row>
    <row r="1055" spans="1:5" hidden="1">
      <c r="A1055">
        <v>3001</v>
      </c>
      <c r="B1055">
        <v>4649405</v>
      </c>
      <c r="D1055" t="s">
        <v>1531</v>
      </c>
      <c r="E1055" t="str">
        <f t="shared" si="16"/>
        <v>4649405-Comércio atacadista de artigos de tapeçaria; persianas e cortinas</v>
      </c>
    </row>
    <row r="1056" spans="1:5" hidden="1">
      <c r="A1056">
        <v>3001</v>
      </c>
      <c r="B1056">
        <v>4649406</v>
      </c>
      <c r="D1056" t="s">
        <v>1532</v>
      </c>
      <c r="E1056" t="str">
        <f t="shared" si="16"/>
        <v>4649406-Comércio atacadista de lustres, luminárias e abajures</v>
      </c>
    </row>
    <row r="1057" spans="1:5" hidden="1">
      <c r="A1057">
        <v>3001</v>
      </c>
      <c r="B1057">
        <v>4649407</v>
      </c>
      <c r="D1057" t="s">
        <v>1533</v>
      </c>
      <c r="E1057" t="str">
        <f t="shared" si="16"/>
        <v>4649407-Comércio atacadista de filmes, CDs, DVDs, fitas e discos</v>
      </c>
    </row>
    <row r="1058" spans="1:5" hidden="1">
      <c r="A1058">
        <v>3001</v>
      </c>
      <c r="B1058">
        <v>4649408</v>
      </c>
      <c r="D1058" t="s">
        <v>1534</v>
      </c>
      <c r="E1058" t="str">
        <f t="shared" si="16"/>
        <v>4649408-Comércio atacadista de produtos de higiene, limpeza e conservação domiciliar</v>
      </c>
    </row>
    <row r="1059" spans="1:5" hidden="1">
      <c r="A1059">
        <v>3001</v>
      </c>
      <c r="B1059">
        <v>4649409</v>
      </c>
      <c r="D1059" t="s">
        <v>1534</v>
      </c>
      <c r="E1059" t="str">
        <f t="shared" si="16"/>
        <v>4649409-Comércio atacadista de produtos de higiene, limpeza e conservação domiciliar</v>
      </c>
    </row>
    <row r="1060" spans="1:5" hidden="1">
      <c r="A1060">
        <v>3001</v>
      </c>
      <c r="B1060">
        <v>4649410</v>
      </c>
      <c r="D1060" t="s">
        <v>1535</v>
      </c>
      <c r="E1060" t="str">
        <f t="shared" si="16"/>
        <v>4649410-Comércio atacadista de jóias, relógios e bijuterias, pedras preciosas e semipreciosas lapidadas</v>
      </c>
    </row>
    <row r="1061" spans="1:5" hidden="1">
      <c r="A1061">
        <v>3001</v>
      </c>
      <c r="B1061">
        <v>4649499</v>
      </c>
      <c r="D1061" t="s">
        <v>1536</v>
      </c>
      <c r="E1061" t="str">
        <f t="shared" si="16"/>
        <v>4649499-Comércio atacadista equipamentos e artigos de uso pessoal e doméstico não especificados</v>
      </c>
    </row>
    <row r="1062" spans="1:5" hidden="1">
      <c r="A1062">
        <v>3001</v>
      </c>
      <c r="B1062">
        <v>4651601</v>
      </c>
      <c r="D1062" t="s">
        <v>1537</v>
      </c>
      <c r="E1062" t="str">
        <f t="shared" si="16"/>
        <v>4651601-Comércio atacadista de equipamentos de informática</v>
      </c>
    </row>
    <row r="1063" spans="1:5" hidden="1">
      <c r="A1063">
        <v>3001</v>
      </c>
      <c r="B1063">
        <v>4651602</v>
      </c>
      <c r="D1063" t="s">
        <v>1538</v>
      </c>
      <c r="E1063" t="str">
        <f t="shared" si="16"/>
        <v>4651602-Comércio atacadista de suprimentos para informática</v>
      </c>
    </row>
    <row r="1064" spans="1:5" hidden="1">
      <c r="A1064">
        <v>3001</v>
      </c>
      <c r="B1064">
        <v>4652400</v>
      </c>
      <c r="D1064" t="s">
        <v>1539</v>
      </c>
      <c r="E1064" t="str">
        <f t="shared" si="16"/>
        <v>4652400-Comércio atacadista de componentes eletrônicos e equipamentos de telefonia e comunicação</v>
      </c>
    </row>
    <row r="1065" spans="1:5" hidden="1">
      <c r="A1065">
        <v>3001</v>
      </c>
      <c r="B1065">
        <v>4661300</v>
      </c>
      <c r="D1065" t="s">
        <v>1540</v>
      </c>
      <c r="E1065" t="str">
        <f t="shared" si="16"/>
        <v>4661300-Comércio atacadista de máquinas, aparelhos e equipamentos para uso agropecuário; partes e peças</v>
      </c>
    </row>
    <row r="1066" spans="1:5" hidden="1">
      <c r="A1066">
        <v>3001</v>
      </c>
      <c r="B1066">
        <v>4662100</v>
      </c>
      <c r="D1066" t="s">
        <v>1541</v>
      </c>
      <c r="E1066" t="str">
        <f t="shared" si="16"/>
        <v>4662100-Comércio atacadista de máquinas, equipamentos para terraplenagem, mineração e construção</v>
      </c>
    </row>
    <row r="1067" spans="1:5" hidden="1">
      <c r="A1067">
        <v>3001</v>
      </c>
      <c r="B1067">
        <v>4663000</v>
      </c>
      <c r="D1067" t="s">
        <v>1542</v>
      </c>
      <c r="E1067" t="str">
        <f t="shared" si="16"/>
        <v>4663000-Comércio atacadista de máquinas e equipamentos para uso industrial; partes e peças</v>
      </c>
    </row>
    <row r="1068" spans="1:5" hidden="1">
      <c r="A1068">
        <v>3001</v>
      </c>
      <c r="B1068">
        <v>4664800</v>
      </c>
      <c r="D1068" t="s">
        <v>1543</v>
      </c>
      <c r="E1068" t="str">
        <f t="shared" si="16"/>
        <v>4664800-Comércio atacadista máquinas, aparelhos e equipamentos de odonto-médico-hospitalar; partes e peças</v>
      </c>
    </row>
    <row r="1069" spans="1:5" hidden="1">
      <c r="A1069">
        <v>3001</v>
      </c>
      <c r="B1069">
        <v>4665600</v>
      </c>
      <c r="D1069" t="s">
        <v>1544</v>
      </c>
      <c r="E1069" t="str">
        <f t="shared" si="16"/>
        <v>4665600-Comércio atacadista de máquinas e equipamentos para uso comercial; partes e peças</v>
      </c>
    </row>
    <row r="1070" spans="1:5" hidden="1">
      <c r="A1070">
        <v>3001</v>
      </c>
      <c r="B1070">
        <v>4669901</v>
      </c>
      <c r="D1070" t="s">
        <v>1545</v>
      </c>
      <c r="E1070" t="str">
        <f t="shared" si="16"/>
        <v>4669901-Comércio atacadista de bombas e compressores; partes e peças</v>
      </c>
    </row>
    <row r="1071" spans="1:5" hidden="1">
      <c r="A1071">
        <v>3001</v>
      </c>
      <c r="B1071">
        <v>4669999</v>
      </c>
      <c r="D1071" t="s">
        <v>1546</v>
      </c>
      <c r="E1071" t="str">
        <f t="shared" si="16"/>
        <v>4669999-Comércio atacadista de outras máquinas e equipamentos não especificados; partes e peças</v>
      </c>
    </row>
    <row r="1072" spans="1:5" hidden="1">
      <c r="A1072">
        <v>3001</v>
      </c>
      <c r="B1072">
        <v>4671100</v>
      </c>
      <c r="D1072" t="s">
        <v>1547</v>
      </c>
      <c r="E1072" t="str">
        <f t="shared" si="16"/>
        <v>4671100-Comércio atacadista de madeira e produtos derivados</v>
      </c>
    </row>
    <row r="1073" spans="1:5" hidden="1">
      <c r="A1073">
        <v>3001</v>
      </c>
      <c r="B1073">
        <v>4672900</v>
      </c>
      <c r="D1073" t="s">
        <v>1548</v>
      </c>
      <c r="E1073" t="str">
        <f t="shared" si="16"/>
        <v>4672900-Comércio atacadista de ferragens e ferramentas</v>
      </c>
    </row>
    <row r="1074" spans="1:5" hidden="1">
      <c r="A1074">
        <v>3001</v>
      </c>
      <c r="B1074">
        <v>4673700</v>
      </c>
      <c r="D1074" t="s">
        <v>1549</v>
      </c>
      <c r="E1074" t="str">
        <f t="shared" si="16"/>
        <v>4673700-Comércio atacadista de material elétrico</v>
      </c>
    </row>
    <row r="1075" spans="1:5" hidden="1">
      <c r="A1075">
        <v>3001</v>
      </c>
      <c r="B1075">
        <v>4674500</v>
      </c>
      <c r="D1075" t="s">
        <v>1550</v>
      </c>
      <c r="E1075" t="str">
        <f t="shared" si="16"/>
        <v>4674500-Comércio atacadista de cimento</v>
      </c>
    </row>
    <row r="1076" spans="1:5" hidden="1">
      <c r="A1076">
        <v>3001</v>
      </c>
      <c r="B1076">
        <v>4679601</v>
      </c>
      <c r="D1076" t="s">
        <v>1551</v>
      </c>
      <c r="E1076" t="str">
        <f t="shared" si="16"/>
        <v>4679601-Comércio atacadista de tintas, vernizes e similares</v>
      </c>
    </row>
    <row r="1077" spans="1:5" hidden="1">
      <c r="A1077">
        <v>3001</v>
      </c>
      <c r="B1077">
        <v>4679602</v>
      </c>
      <c r="D1077" t="s">
        <v>1552</v>
      </c>
      <c r="E1077" t="str">
        <f t="shared" si="16"/>
        <v>4679602-Comércio atacadista de mármores e granitos</v>
      </c>
    </row>
    <row r="1078" spans="1:5" hidden="1">
      <c r="A1078">
        <v>3001</v>
      </c>
      <c r="B1078">
        <v>4679603</v>
      </c>
      <c r="D1078" t="s">
        <v>1553</v>
      </c>
      <c r="E1078" t="str">
        <f t="shared" si="16"/>
        <v>4679603-Comércio atacadista de vidros, espelhos e vitrais</v>
      </c>
    </row>
    <row r="1079" spans="1:5" hidden="1">
      <c r="A1079">
        <v>3001</v>
      </c>
      <c r="B1079">
        <v>4679604</v>
      </c>
      <c r="D1079" t="s">
        <v>1554</v>
      </c>
      <c r="E1079" t="str">
        <f t="shared" si="16"/>
        <v>4679604-Comércio atacadista especializado de materiais de construção não especificados</v>
      </c>
    </row>
    <row r="1080" spans="1:5" hidden="1">
      <c r="A1080">
        <v>3001</v>
      </c>
      <c r="B1080">
        <v>4679699</v>
      </c>
      <c r="D1080" t="s">
        <v>1555</v>
      </c>
      <c r="E1080" t="str">
        <f t="shared" si="16"/>
        <v>4679699-Comércio atacadista de materiais de construção em geral</v>
      </c>
    </row>
    <row r="1081" spans="1:5" hidden="1">
      <c r="A1081">
        <v>3001</v>
      </c>
      <c r="B1081">
        <v>4681801</v>
      </c>
      <c r="D1081" t="s">
        <v>1556</v>
      </c>
      <c r="E1081" t="str">
        <f t="shared" si="16"/>
        <v>4681801-Comércio atacadista de álcool carburante, biodiesel, gasolina e demais derivados de petróleo, exceto</v>
      </c>
    </row>
    <row r="1082" spans="1:5" hidden="1">
      <c r="A1082">
        <v>3001</v>
      </c>
      <c r="B1082">
        <v>4681802</v>
      </c>
      <c r="D1082" t="s">
        <v>1557</v>
      </c>
      <c r="E1082" t="str">
        <f t="shared" si="16"/>
        <v>4681802-Comércio atacadista de combustíveis realizado por transportador retalhista (TRR)</v>
      </c>
    </row>
    <row r="1083" spans="1:5" hidden="1">
      <c r="A1083">
        <v>3001</v>
      </c>
      <c r="B1083">
        <v>4681803</v>
      </c>
      <c r="D1083" t="s">
        <v>1558</v>
      </c>
      <c r="E1083" t="str">
        <f t="shared" si="16"/>
        <v>4681803-Comércio atacadista de combustíveis de origem vegetal, exceto álcool carburante</v>
      </c>
    </row>
    <row r="1084" spans="1:5" hidden="1">
      <c r="A1084">
        <v>3001</v>
      </c>
      <c r="B1084">
        <v>4681804</v>
      </c>
      <c r="D1084" t="s">
        <v>1559</v>
      </c>
      <c r="E1084" t="str">
        <f t="shared" si="16"/>
        <v>4681804-Comércio atacadista de combustíveis de origem mineral em bruto</v>
      </c>
    </row>
    <row r="1085" spans="1:5" hidden="1">
      <c r="A1085">
        <v>3001</v>
      </c>
      <c r="B1085">
        <v>4681805</v>
      </c>
      <c r="D1085" t="s">
        <v>1560</v>
      </c>
      <c r="E1085" t="str">
        <f t="shared" si="16"/>
        <v>4681805-Comércio atacadista de lubrificantes</v>
      </c>
    </row>
    <row r="1086" spans="1:5" hidden="1">
      <c r="A1086">
        <v>3001</v>
      </c>
      <c r="B1086">
        <v>4682600</v>
      </c>
      <c r="D1086" t="s">
        <v>1561</v>
      </c>
      <c r="E1086" t="str">
        <f t="shared" si="16"/>
        <v>4682600-Comércio atacadista de gás liqüefeito de petróleo (GLP)</v>
      </c>
    </row>
    <row r="1087" spans="1:5" hidden="1">
      <c r="A1087">
        <v>3001</v>
      </c>
      <c r="B1087">
        <v>4683400</v>
      </c>
      <c r="D1087" t="s">
        <v>1562</v>
      </c>
      <c r="E1087" t="str">
        <f t="shared" si="16"/>
        <v>4683400-Comércio atacadista de defensivos agrícolas, adubos, fertilizantes e corretivos do solo</v>
      </c>
    </row>
    <row r="1088" spans="1:5" hidden="1">
      <c r="A1088">
        <v>3001</v>
      </c>
      <c r="B1088">
        <v>4684201</v>
      </c>
      <c r="D1088" t="s">
        <v>1563</v>
      </c>
      <c r="E1088" t="str">
        <f t="shared" si="16"/>
        <v>4684201-Comércio atacadista de resinas e elastômeros</v>
      </c>
    </row>
    <row r="1089" spans="1:5" hidden="1">
      <c r="A1089">
        <v>3001</v>
      </c>
      <c r="B1089">
        <v>4684202</v>
      </c>
      <c r="D1089" t="s">
        <v>1564</v>
      </c>
      <c r="E1089" t="str">
        <f t="shared" si="16"/>
        <v>4684202-Comércio atacadista de solventes</v>
      </c>
    </row>
    <row r="1090" spans="1:5" hidden="1">
      <c r="A1090">
        <v>3001</v>
      </c>
      <c r="B1090">
        <v>4684299</v>
      </c>
      <c r="D1090" t="s">
        <v>1565</v>
      </c>
      <c r="E1090" t="str">
        <f t="shared" si="16"/>
        <v>4684299-Comércio atacadista de outros produtos químicos e petroquímicos não especificados</v>
      </c>
    </row>
    <row r="1091" spans="1:5" hidden="1">
      <c r="A1091">
        <v>3001</v>
      </c>
      <c r="B1091">
        <v>4685100</v>
      </c>
      <c r="D1091" t="s">
        <v>1566</v>
      </c>
      <c r="E1091" t="str">
        <f t="shared" si="16"/>
        <v>4685100-Comércio atacadista de produtos siderúrgicos e metalúrgicos, exceto para construção</v>
      </c>
    </row>
    <row r="1092" spans="1:5" hidden="1">
      <c r="A1092">
        <v>3001</v>
      </c>
      <c r="B1092">
        <v>4686901</v>
      </c>
      <c r="D1092" t="s">
        <v>1567</v>
      </c>
      <c r="E1092" t="str">
        <f t="shared" si="16"/>
        <v>4686901-Comércio atacadista de papel e papelão em bruto</v>
      </c>
    </row>
    <row r="1093" spans="1:5" hidden="1">
      <c r="A1093">
        <v>3001</v>
      </c>
      <c r="B1093">
        <v>4686902</v>
      </c>
      <c r="D1093" t="s">
        <v>1568</v>
      </c>
      <c r="E1093" t="str">
        <f t="shared" si="16"/>
        <v>4686902-Comércio atacadista de embalagens</v>
      </c>
    </row>
    <row r="1094" spans="1:5" hidden="1">
      <c r="A1094">
        <v>3001</v>
      </c>
      <c r="B1094">
        <v>4687701</v>
      </c>
      <c r="D1094" t="s">
        <v>1569</v>
      </c>
      <c r="E1094" t="str">
        <f t="shared" si="16"/>
        <v>4687701-Comércio atacadista de resíduos de papel e papelão</v>
      </c>
    </row>
    <row r="1095" spans="1:5" hidden="1">
      <c r="A1095">
        <v>3001</v>
      </c>
      <c r="B1095">
        <v>4687702</v>
      </c>
      <c r="D1095" t="s">
        <v>1570</v>
      </c>
      <c r="E1095" t="str">
        <f t="shared" si="16"/>
        <v>4687702-Comércio atacadista de resíduos e sucatas não-metálicos, exceto de papel e papelão</v>
      </c>
    </row>
    <row r="1096" spans="1:5" hidden="1">
      <c r="A1096">
        <v>3001</v>
      </c>
      <c r="B1096">
        <v>4687703</v>
      </c>
      <c r="D1096" t="s">
        <v>1571</v>
      </c>
      <c r="E1096" t="str">
        <f t="shared" ref="E1096:E1159" si="17">CONCATENATE(B1096,"-",D1096)</f>
        <v>4687703-Comércio atacadista de resíduos e sucatas metálicos</v>
      </c>
    </row>
    <row r="1097" spans="1:5" hidden="1">
      <c r="A1097">
        <v>3001</v>
      </c>
      <c r="B1097">
        <v>4689301</v>
      </c>
      <c r="D1097" t="s">
        <v>1572</v>
      </c>
      <c r="E1097" t="str">
        <f t="shared" si="17"/>
        <v>4689301-Comércio atacadista de produtos da extração mineral, exceto combustíveis</v>
      </c>
    </row>
    <row r="1098" spans="1:5" hidden="1">
      <c r="A1098">
        <v>3001</v>
      </c>
      <c r="B1098">
        <v>4689302</v>
      </c>
      <c r="D1098" t="s">
        <v>1573</v>
      </c>
      <c r="E1098" t="str">
        <f t="shared" si="17"/>
        <v>4689302-Comércio atacadista de fios e fibras beneficiados</v>
      </c>
    </row>
    <row r="1099" spans="1:5" hidden="1">
      <c r="A1099">
        <v>3001</v>
      </c>
      <c r="B1099">
        <v>4689399</v>
      </c>
      <c r="D1099" t="s">
        <v>1574</v>
      </c>
      <c r="E1099" t="str">
        <f t="shared" si="17"/>
        <v>4689399-Comércio atacadista especializado em outros produtos intermediários não especificados anteriormente</v>
      </c>
    </row>
    <row r="1100" spans="1:5" hidden="1">
      <c r="A1100">
        <v>3001</v>
      </c>
      <c r="B1100">
        <v>4691500</v>
      </c>
      <c r="D1100" t="s">
        <v>1575</v>
      </c>
      <c r="E1100" t="str">
        <f t="shared" si="17"/>
        <v>4691500-Comércio atacadista de mercadorias em geral, com predominância de produtos alimentícios</v>
      </c>
    </row>
    <row r="1101" spans="1:5" hidden="1">
      <c r="A1101">
        <v>3001</v>
      </c>
      <c r="B1101">
        <v>4692300</v>
      </c>
      <c r="D1101" t="s">
        <v>1576</v>
      </c>
      <c r="E1101" t="str">
        <f t="shared" si="17"/>
        <v>4692300-Comércio atacadista de mercadorias em geral, com predominância de insumos agropecuários</v>
      </c>
    </row>
    <row r="1102" spans="1:5" hidden="1">
      <c r="A1102">
        <v>3001</v>
      </c>
      <c r="B1102">
        <v>4693100</v>
      </c>
      <c r="D1102" t="s">
        <v>1577</v>
      </c>
      <c r="E1102" t="str">
        <f t="shared" si="17"/>
        <v>4693100-Comércio atacadista de mercadorias em geral, sem predominância de alimentos ou insumos agropecuários</v>
      </c>
    </row>
    <row r="1103" spans="1:5" hidden="1">
      <c r="A1103">
        <v>3001</v>
      </c>
      <c r="B1103">
        <v>4711301</v>
      </c>
      <c r="D1103" t="s">
        <v>1578</v>
      </c>
      <c r="E1103" t="str">
        <f t="shared" si="17"/>
        <v>4711301-Comércio varejista de mercadorias  - hipermercados</v>
      </c>
    </row>
    <row r="1104" spans="1:5" hidden="1">
      <c r="A1104">
        <v>3001</v>
      </c>
      <c r="B1104">
        <v>4711302</v>
      </c>
      <c r="D1104" t="s">
        <v>1579</v>
      </c>
      <c r="E1104" t="str">
        <f t="shared" si="17"/>
        <v>4711302-Comércio varejista de mercadorias  - supermercados</v>
      </c>
    </row>
    <row r="1105" spans="1:5" hidden="1">
      <c r="A1105">
        <v>3001</v>
      </c>
      <c r="B1105">
        <v>4712100</v>
      </c>
      <c r="D1105" t="s">
        <v>1580</v>
      </c>
      <c r="E1105" t="str">
        <f t="shared" si="17"/>
        <v>4712100-Comércio varejista de mercadorias - minimercados, mercearias e armazéns</v>
      </c>
    </row>
    <row r="1106" spans="1:5" hidden="1">
      <c r="A1106">
        <v>3001</v>
      </c>
      <c r="B1106">
        <v>4713002</v>
      </c>
      <c r="D1106" t="s">
        <v>1581</v>
      </c>
      <c r="E1106" t="str">
        <f t="shared" si="17"/>
        <v>4713002-Lojas de variedades, exceto lojas de departamentos ou magazines</v>
      </c>
    </row>
    <row r="1107" spans="1:5" hidden="1">
      <c r="A1107">
        <v>3001</v>
      </c>
      <c r="B1107">
        <v>4713004</v>
      </c>
      <c r="D1107" t="s">
        <v>1582</v>
      </c>
      <c r="E1107" t="str">
        <f t="shared" si="17"/>
        <v>4713004-Lojas de departamentos ou magazines, exceto lojas francas (Duty free)</v>
      </c>
    </row>
    <row r="1108" spans="1:5" hidden="1">
      <c r="A1108">
        <v>3001</v>
      </c>
      <c r="B1108">
        <v>4713005</v>
      </c>
      <c r="D1108" t="s">
        <v>1583</v>
      </c>
      <c r="E1108" t="str">
        <f t="shared" si="17"/>
        <v>4713005-Lojas francas (Duty Free) de aeroportos, portos e em fronteiras terrestres</v>
      </c>
    </row>
    <row r="1109" spans="1:5" hidden="1">
      <c r="A1109">
        <v>3001</v>
      </c>
      <c r="B1109">
        <v>4721102</v>
      </c>
      <c r="D1109" t="s">
        <v>1584</v>
      </c>
      <c r="E1109" t="str">
        <f t="shared" si="17"/>
        <v>4721102-Padaria e confeitaria com predominância de revenda</v>
      </c>
    </row>
    <row r="1110" spans="1:5" hidden="1">
      <c r="A1110">
        <v>3001</v>
      </c>
      <c r="B1110">
        <v>4721103</v>
      </c>
      <c r="D1110" t="s">
        <v>1585</v>
      </c>
      <c r="E1110" t="str">
        <f t="shared" si="17"/>
        <v>4721103-Comércio varejista de laticínios e frios</v>
      </c>
    </row>
    <row r="1111" spans="1:5" hidden="1">
      <c r="A1111">
        <v>3001</v>
      </c>
      <c r="B1111">
        <v>4721104</v>
      </c>
      <c r="D1111" t="s">
        <v>1586</v>
      </c>
      <c r="E1111" t="str">
        <f t="shared" si="17"/>
        <v>4721104-Comércio varejista de doces, balas, bombons e semelhantes</v>
      </c>
    </row>
    <row r="1112" spans="1:5" hidden="1">
      <c r="A1112">
        <v>3001</v>
      </c>
      <c r="B1112">
        <v>4722901</v>
      </c>
      <c r="D1112" t="s">
        <v>1587</v>
      </c>
      <c r="E1112" t="str">
        <f t="shared" si="17"/>
        <v>4722901-Comércio varejista de carnes - açougues</v>
      </c>
    </row>
    <row r="1113" spans="1:5" hidden="1">
      <c r="A1113">
        <v>3001</v>
      </c>
      <c r="B1113">
        <v>4722902</v>
      </c>
      <c r="D1113" t="s">
        <v>1588</v>
      </c>
      <c r="E1113" t="str">
        <f t="shared" si="17"/>
        <v>4722902-Peixaria</v>
      </c>
    </row>
    <row r="1114" spans="1:5" hidden="1">
      <c r="A1114">
        <v>3001</v>
      </c>
      <c r="B1114">
        <v>4723700</v>
      </c>
      <c r="D1114" t="s">
        <v>1589</v>
      </c>
      <c r="E1114" t="str">
        <f t="shared" si="17"/>
        <v>4723700-Comércio varejista de bebidas</v>
      </c>
    </row>
    <row r="1115" spans="1:5" hidden="1">
      <c r="A1115">
        <v>3001</v>
      </c>
      <c r="B1115">
        <v>4724500</v>
      </c>
      <c r="D1115" t="s">
        <v>1590</v>
      </c>
      <c r="E1115" t="str">
        <f t="shared" si="17"/>
        <v>4724500-Comércio varejista de hortifrutigranjeiros</v>
      </c>
    </row>
    <row r="1116" spans="1:5" hidden="1">
      <c r="A1116">
        <v>3001</v>
      </c>
      <c r="B1116">
        <v>4729601</v>
      </c>
      <c r="D1116" t="s">
        <v>1591</v>
      </c>
      <c r="E1116" t="str">
        <f t="shared" si="17"/>
        <v>4729601-Tabacaria</v>
      </c>
    </row>
    <row r="1117" spans="1:5" hidden="1">
      <c r="A1117">
        <v>3001</v>
      </c>
      <c r="B1117">
        <v>4729602</v>
      </c>
      <c r="D1117" t="s">
        <v>1592</v>
      </c>
      <c r="E1117" t="str">
        <f t="shared" si="17"/>
        <v>4729602-Comércio varejista de mercadorias em lojas de conveniência</v>
      </c>
    </row>
    <row r="1118" spans="1:5" hidden="1">
      <c r="A1118">
        <v>3001</v>
      </c>
      <c r="B1118">
        <v>4729699</v>
      </c>
      <c r="D1118" t="s">
        <v>1593</v>
      </c>
      <c r="E1118" t="str">
        <f t="shared" si="17"/>
        <v>4729699-Comércio varejista de produtos alimentícios em geral ou especializado não especificados</v>
      </c>
    </row>
    <row r="1119" spans="1:5" hidden="1">
      <c r="A1119">
        <v>3001</v>
      </c>
      <c r="B1119">
        <v>4731800</v>
      </c>
      <c r="D1119" t="s">
        <v>1594</v>
      </c>
      <c r="E1119" t="str">
        <f t="shared" si="17"/>
        <v>4731800-Comércio varejista de combustíveis para veículos automotores</v>
      </c>
    </row>
    <row r="1120" spans="1:5" hidden="1">
      <c r="A1120">
        <v>3001</v>
      </c>
      <c r="B1120">
        <v>4732600</v>
      </c>
      <c r="D1120" t="s">
        <v>1595</v>
      </c>
      <c r="E1120" t="str">
        <f t="shared" si="17"/>
        <v>4732600-Comércio varejista de lubrificantes</v>
      </c>
    </row>
    <row r="1121" spans="1:5" hidden="1">
      <c r="A1121">
        <v>3001</v>
      </c>
      <c r="B1121">
        <v>4741500</v>
      </c>
      <c r="D1121" t="s">
        <v>1596</v>
      </c>
      <c r="E1121" t="str">
        <f t="shared" si="17"/>
        <v>4741500-Comércio varejista de tintas e materiais para pintura</v>
      </c>
    </row>
    <row r="1122" spans="1:5" hidden="1">
      <c r="A1122">
        <v>3001</v>
      </c>
      <c r="B1122">
        <v>4742300</v>
      </c>
      <c r="D1122" t="s">
        <v>1597</v>
      </c>
      <c r="E1122" t="str">
        <f t="shared" si="17"/>
        <v>4742300-Comércio varejista de material elétrico</v>
      </c>
    </row>
    <row r="1123" spans="1:5" hidden="1">
      <c r="A1123">
        <v>3001</v>
      </c>
      <c r="B1123">
        <v>4743100</v>
      </c>
      <c r="D1123" t="s">
        <v>1598</v>
      </c>
      <c r="E1123" t="str">
        <f t="shared" si="17"/>
        <v>4743100-Comércio varejista de vidros</v>
      </c>
    </row>
    <row r="1124" spans="1:5" hidden="1">
      <c r="A1124">
        <v>3001</v>
      </c>
      <c r="B1124">
        <v>4744001</v>
      </c>
      <c r="D1124" t="s">
        <v>1599</v>
      </c>
      <c r="E1124" t="str">
        <f t="shared" si="17"/>
        <v>4744001-Comércio varejista de ferragens e ferramentas</v>
      </c>
    </row>
    <row r="1125" spans="1:5" hidden="1">
      <c r="A1125">
        <v>3001</v>
      </c>
      <c r="B1125">
        <v>4744002</v>
      </c>
      <c r="D1125" t="s">
        <v>1600</v>
      </c>
      <c r="E1125" t="str">
        <f t="shared" si="17"/>
        <v>4744002-Comércio varejista de madeira e artefatos</v>
      </c>
    </row>
    <row r="1126" spans="1:5" hidden="1">
      <c r="A1126">
        <v>3001</v>
      </c>
      <c r="B1126">
        <v>4744003</v>
      </c>
      <c r="D1126" t="s">
        <v>1601</v>
      </c>
      <c r="E1126" t="str">
        <f t="shared" si="17"/>
        <v>4744003-Comércio varejista de materiais hidráulicos</v>
      </c>
    </row>
    <row r="1127" spans="1:5" hidden="1">
      <c r="A1127">
        <v>3001</v>
      </c>
      <c r="B1127">
        <v>4744004</v>
      </c>
      <c r="D1127" t="s">
        <v>1602</v>
      </c>
      <c r="E1127" t="str">
        <f t="shared" si="17"/>
        <v>4744004-Comércio varejista de cal, areia, pedra britada, tijolos e telhas</v>
      </c>
    </row>
    <row r="1128" spans="1:5" hidden="1">
      <c r="A1128">
        <v>3001</v>
      </c>
      <c r="B1128">
        <v>4744005</v>
      </c>
      <c r="D1128" t="s">
        <v>1603</v>
      </c>
      <c r="E1128" t="str">
        <f t="shared" si="17"/>
        <v>4744005-Comércio varejista de materiais de construção não especificados</v>
      </c>
    </row>
    <row r="1129" spans="1:5" hidden="1">
      <c r="A1129">
        <v>3001</v>
      </c>
      <c r="B1129">
        <v>4744006</v>
      </c>
      <c r="D1129" t="s">
        <v>1604</v>
      </c>
      <c r="E1129" t="str">
        <f t="shared" si="17"/>
        <v>4744006-Comércio varejista de pedras para revestimento</v>
      </c>
    </row>
    <row r="1130" spans="1:5" hidden="1">
      <c r="A1130">
        <v>3001</v>
      </c>
      <c r="B1130">
        <v>4744099</v>
      </c>
      <c r="D1130" t="s">
        <v>1605</v>
      </c>
      <c r="E1130" t="str">
        <f t="shared" si="17"/>
        <v>4744099-Comércio varejista de materiais de construção em geral</v>
      </c>
    </row>
    <row r="1131" spans="1:5" hidden="1">
      <c r="A1131">
        <v>3001</v>
      </c>
      <c r="B1131">
        <v>4751201</v>
      </c>
      <c r="D1131" t="s">
        <v>1606</v>
      </c>
      <c r="E1131" t="str">
        <f t="shared" si="17"/>
        <v>4751201-Comércio varejista especializado de equipamentos e suprimentos de informática</v>
      </c>
    </row>
    <row r="1132" spans="1:5" hidden="1">
      <c r="A1132">
        <v>3001</v>
      </c>
      <c r="B1132">
        <v>4751202</v>
      </c>
      <c r="D1132" t="s">
        <v>1607</v>
      </c>
      <c r="E1132" t="str">
        <f t="shared" si="17"/>
        <v>4751202-Recarga de cartuchos para equipamentos de informática</v>
      </c>
    </row>
    <row r="1133" spans="1:5" hidden="1">
      <c r="A1133">
        <v>3001</v>
      </c>
      <c r="B1133">
        <v>4752100</v>
      </c>
      <c r="D1133" t="s">
        <v>1608</v>
      </c>
      <c r="E1133" t="str">
        <f t="shared" si="17"/>
        <v>4752100-Comércio varejista especializado de equipamentos de telefonia e comunicação</v>
      </c>
    </row>
    <row r="1134" spans="1:5" hidden="1">
      <c r="A1134">
        <v>3001</v>
      </c>
      <c r="B1134">
        <v>4753900</v>
      </c>
      <c r="D1134" t="s">
        <v>1609</v>
      </c>
      <c r="E1134" t="str">
        <f t="shared" si="17"/>
        <v>4753900-Comércio varejista especializado de eletrodomésticos e equipamentos de áudio e vídeo</v>
      </c>
    </row>
    <row r="1135" spans="1:5" hidden="1">
      <c r="A1135">
        <v>3001</v>
      </c>
      <c r="B1135">
        <v>4754701</v>
      </c>
      <c r="D1135" t="s">
        <v>1610</v>
      </c>
      <c r="E1135" t="str">
        <f t="shared" si="17"/>
        <v>4754701-Comércio varejista de móveis</v>
      </c>
    </row>
    <row r="1136" spans="1:5" hidden="1">
      <c r="A1136">
        <v>3001</v>
      </c>
      <c r="B1136">
        <v>4754702</v>
      </c>
      <c r="D1136" t="s">
        <v>1611</v>
      </c>
      <c r="E1136" t="str">
        <f t="shared" si="17"/>
        <v>4754702-Comércio varejista de artigos de colchoaria</v>
      </c>
    </row>
    <row r="1137" spans="1:5" hidden="1">
      <c r="A1137">
        <v>3001</v>
      </c>
      <c r="B1137">
        <v>4754703</v>
      </c>
      <c r="D1137" t="s">
        <v>1612</v>
      </c>
      <c r="E1137" t="str">
        <f t="shared" si="17"/>
        <v>4754703-Comércio varejista de artigos de iluminação</v>
      </c>
    </row>
    <row r="1138" spans="1:5" hidden="1">
      <c r="A1138">
        <v>3001</v>
      </c>
      <c r="B1138">
        <v>4755501</v>
      </c>
      <c r="D1138" t="s">
        <v>1613</v>
      </c>
      <c r="E1138" t="str">
        <f t="shared" si="17"/>
        <v>4755501-Comércio varejista de tecidos</v>
      </c>
    </row>
    <row r="1139" spans="1:5" hidden="1">
      <c r="A1139">
        <v>3001</v>
      </c>
      <c r="B1139">
        <v>4755502</v>
      </c>
      <c r="D1139" t="s">
        <v>1614</v>
      </c>
      <c r="E1139" t="str">
        <f t="shared" si="17"/>
        <v>4755502-Comercio varejista de artigos de armarinho</v>
      </c>
    </row>
    <row r="1140" spans="1:5" hidden="1">
      <c r="A1140">
        <v>3001</v>
      </c>
      <c r="B1140">
        <v>4755503</v>
      </c>
      <c r="D1140" t="s">
        <v>1615</v>
      </c>
      <c r="E1140" t="str">
        <f t="shared" si="17"/>
        <v>4755503-Comercio varejista de artigos de cama, mesa e banho</v>
      </c>
    </row>
    <row r="1141" spans="1:5" hidden="1">
      <c r="A1141">
        <v>3001</v>
      </c>
      <c r="B1141">
        <v>4756300</v>
      </c>
      <c r="D1141" t="s">
        <v>1616</v>
      </c>
      <c r="E1141" t="str">
        <f t="shared" si="17"/>
        <v>4756300-Comércio varejista especializado de instrumentos musicais e acessórios</v>
      </c>
    </row>
    <row r="1142" spans="1:5" hidden="1">
      <c r="A1142">
        <v>3001</v>
      </c>
      <c r="B1142">
        <v>4757100</v>
      </c>
      <c r="D1142" t="s">
        <v>1617</v>
      </c>
      <c r="E1142" t="str">
        <f t="shared" si="17"/>
        <v>4757100-Comércio varejista acessórios p/ aparelhos eletroeletr. uso doméstico, exceto inform./comunicação</v>
      </c>
    </row>
    <row r="1143" spans="1:5" hidden="1">
      <c r="A1143">
        <v>3001</v>
      </c>
      <c r="B1143">
        <v>4759801</v>
      </c>
      <c r="D1143" t="s">
        <v>1618</v>
      </c>
      <c r="E1143" t="str">
        <f t="shared" si="17"/>
        <v>4759801-Comércio varejista de artigos de tapeçaria, cortinas e persianas</v>
      </c>
    </row>
    <row r="1144" spans="1:5" hidden="1">
      <c r="A1144">
        <v>3001</v>
      </c>
      <c r="B1144">
        <v>4759899</v>
      </c>
      <c r="D1144" t="s">
        <v>1619</v>
      </c>
      <c r="E1144" t="str">
        <f t="shared" si="17"/>
        <v>4759899-Comércio varejista de outros artigos de uso doméstico não especificados</v>
      </c>
    </row>
    <row r="1145" spans="1:5" hidden="1">
      <c r="A1145">
        <v>3001</v>
      </c>
      <c r="B1145">
        <v>4761001</v>
      </c>
      <c r="D1145" t="s">
        <v>1620</v>
      </c>
      <c r="E1145" t="str">
        <f t="shared" si="17"/>
        <v>4761001-Comércio varejista de livros</v>
      </c>
    </row>
    <row r="1146" spans="1:5" hidden="1">
      <c r="A1146">
        <v>3001</v>
      </c>
      <c r="B1146">
        <v>4761002</v>
      </c>
      <c r="D1146" t="s">
        <v>1621</v>
      </c>
      <c r="E1146" t="str">
        <f t="shared" si="17"/>
        <v>4761002-Comércio varejista de jornais e revistas</v>
      </c>
    </row>
    <row r="1147" spans="1:5" hidden="1">
      <c r="A1147">
        <v>3001</v>
      </c>
      <c r="B1147">
        <v>4761003</v>
      </c>
      <c r="D1147" t="s">
        <v>1622</v>
      </c>
      <c r="E1147" t="str">
        <f t="shared" si="17"/>
        <v>4761003-Comércio varejista de artigos de papelaria</v>
      </c>
    </row>
    <row r="1148" spans="1:5" hidden="1">
      <c r="A1148">
        <v>3001</v>
      </c>
      <c r="B1148">
        <v>4762800</v>
      </c>
      <c r="D1148" t="s">
        <v>1623</v>
      </c>
      <c r="E1148" t="str">
        <f t="shared" si="17"/>
        <v>4762800-Comércio varejista de discos, CDs, DVDs e fitas</v>
      </c>
    </row>
    <row r="1149" spans="1:5" hidden="1">
      <c r="A1149">
        <v>3001</v>
      </c>
      <c r="B1149">
        <v>4763601</v>
      </c>
      <c r="D1149" t="s">
        <v>1624</v>
      </c>
      <c r="E1149" t="str">
        <f t="shared" si="17"/>
        <v>4763601-Comércio varejista de brinquedos e artigos recreativos</v>
      </c>
    </row>
    <row r="1150" spans="1:5" hidden="1">
      <c r="A1150">
        <v>3001</v>
      </c>
      <c r="B1150">
        <v>4763602</v>
      </c>
      <c r="D1150" t="s">
        <v>1625</v>
      </c>
      <c r="E1150" t="str">
        <f t="shared" si="17"/>
        <v>4763602-Comércio varejista de artigos esportivos</v>
      </c>
    </row>
    <row r="1151" spans="1:5" hidden="1">
      <c r="A1151">
        <v>3001</v>
      </c>
      <c r="B1151">
        <v>4763603</v>
      </c>
      <c r="D1151" t="s">
        <v>1626</v>
      </c>
      <c r="E1151" t="str">
        <f t="shared" si="17"/>
        <v>4763603-Comércio varejista de bicicletas e triciclos; peças e acessórios</v>
      </c>
    </row>
    <row r="1152" spans="1:5" hidden="1">
      <c r="A1152">
        <v>3001</v>
      </c>
      <c r="B1152">
        <v>4763604</v>
      </c>
      <c r="D1152" t="s">
        <v>1627</v>
      </c>
      <c r="E1152" t="str">
        <f t="shared" si="17"/>
        <v>4763604-Comércio varejista de artigos de caça, pesca e camping</v>
      </c>
    </row>
    <row r="1153" spans="1:5" hidden="1">
      <c r="A1153">
        <v>3001</v>
      </c>
      <c r="B1153">
        <v>4763605</v>
      </c>
      <c r="D1153" t="s">
        <v>1628</v>
      </c>
      <c r="E1153" t="str">
        <f t="shared" si="17"/>
        <v>4763605-Comércio varejista de embarcações e outros veículos recreativos; peças e acessórios</v>
      </c>
    </row>
    <row r="1154" spans="1:5" hidden="1">
      <c r="A1154">
        <v>3001</v>
      </c>
      <c r="B1154">
        <v>4771701</v>
      </c>
      <c r="D1154" t="s">
        <v>1629</v>
      </c>
      <c r="E1154" t="str">
        <f t="shared" si="17"/>
        <v>4771701-Comércio varejista de produtos farmacêuticos, sem manipulação de fórmulas</v>
      </c>
    </row>
    <row r="1155" spans="1:5" hidden="1">
      <c r="A1155">
        <v>3001</v>
      </c>
      <c r="B1155">
        <v>4771702</v>
      </c>
      <c r="D1155" t="s">
        <v>1630</v>
      </c>
      <c r="E1155" t="str">
        <f t="shared" si="17"/>
        <v>4771702-Comércio varejista de produtos farmacêuticos, com manipulação de fórmulas</v>
      </c>
    </row>
    <row r="1156" spans="1:5" hidden="1">
      <c r="A1156">
        <v>3001</v>
      </c>
      <c r="B1156">
        <v>4771703</v>
      </c>
      <c r="D1156" t="s">
        <v>1631</v>
      </c>
      <c r="E1156" t="str">
        <f t="shared" si="17"/>
        <v>4771703-Comércio varejista de produtos farmacêuticos homeopáticos</v>
      </c>
    </row>
    <row r="1157" spans="1:5" hidden="1">
      <c r="A1157">
        <v>3001</v>
      </c>
      <c r="B1157">
        <v>4771704</v>
      </c>
      <c r="D1157" t="s">
        <v>1632</v>
      </c>
      <c r="E1157" t="str">
        <f t="shared" si="17"/>
        <v>4771704-Comércio varejista de medicamentos veterinários</v>
      </c>
    </row>
    <row r="1158" spans="1:5" hidden="1">
      <c r="A1158">
        <v>3001</v>
      </c>
      <c r="B1158">
        <v>4772500</v>
      </c>
      <c r="D1158" t="s">
        <v>1633</v>
      </c>
      <c r="E1158" t="str">
        <f t="shared" si="17"/>
        <v>4772500-Comércio varejista de cosméticos, produtos de perfumaria e de higiene pessoal</v>
      </c>
    </row>
    <row r="1159" spans="1:5" hidden="1">
      <c r="A1159">
        <v>3001</v>
      </c>
      <c r="B1159">
        <v>4773300</v>
      </c>
      <c r="D1159" t="s">
        <v>1634</v>
      </c>
      <c r="E1159" t="str">
        <f t="shared" si="17"/>
        <v>4773300-Comércio varejista de artigos médicos e ortopédicos</v>
      </c>
    </row>
    <row r="1160" spans="1:5" hidden="1">
      <c r="A1160">
        <v>3001</v>
      </c>
      <c r="B1160">
        <v>4774100</v>
      </c>
      <c r="D1160" t="s">
        <v>1635</v>
      </c>
      <c r="E1160" t="str">
        <f t="shared" ref="E1160:E1223" si="18">CONCATENATE(B1160,"-",D1160)</f>
        <v>4774100-Comércio varejista de artigos de óptica</v>
      </c>
    </row>
    <row r="1161" spans="1:5" hidden="1">
      <c r="A1161">
        <v>3001</v>
      </c>
      <c r="B1161">
        <v>4781400</v>
      </c>
      <c r="D1161" t="s">
        <v>1636</v>
      </c>
      <c r="E1161" t="str">
        <f t="shared" si="18"/>
        <v>4781400-Comércio varejista de artigos do vestuário e acessórios</v>
      </c>
    </row>
    <row r="1162" spans="1:5" hidden="1">
      <c r="A1162">
        <v>3001</v>
      </c>
      <c r="B1162">
        <v>4782201</v>
      </c>
      <c r="D1162" t="s">
        <v>1637</v>
      </c>
      <c r="E1162" t="str">
        <f t="shared" si="18"/>
        <v>4782201-Comércio varejista de calçados</v>
      </c>
    </row>
    <row r="1163" spans="1:5" hidden="1">
      <c r="A1163">
        <v>3001</v>
      </c>
      <c r="B1163">
        <v>4782202</v>
      </c>
      <c r="D1163" t="s">
        <v>1638</v>
      </c>
      <c r="E1163" t="str">
        <f t="shared" si="18"/>
        <v>4782202-Comércio varejista de artigos de viagem</v>
      </c>
    </row>
    <row r="1164" spans="1:5" hidden="1">
      <c r="A1164">
        <v>3001</v>
      </c>
      <c r="B1164">
        <v>4783101</v>
      </c>
      <c r="D1164" t="s">
        <v>1639</v>
      </c>
      <c r="E1164" t="str">
        <f t="shared" si="18"/>
        <v>4783101-Comércio varejista de artigos de joalheria</v>
      </c>
    </row>
    <row r="1165" spans="1:5" hidden="1">
      <c r="A1165">
        <v>3001</v>
      </c>
      <c r="B1165">
        <v>4783102</v>
      </c>
      <c r="D1165" t="s">
        <v>1640</v>
      </c>
      <c r="E1165" t="str">
        <f t="shared" si="18"/>
        <v>4783102-Comércio varejista de artigos de relojoaria</v>
      </c>
    </row>
    <row r="1166" spans="1:5" hidden="1">
      <c r="A1166">
        <v>3001</v>
      </c>
      <c r="B1166">
        <v>4784900</v>
      </c>
      <c r="D1166" t="s">
        <v>1641</v>
      </c>
      <c r="E1166" t="str">
        <f t="shared" si="18"/>
        <v>4784900-Comércio varejista de gás liqüefeito de petróleo (GLP)</v>
      </c>
    </row>
    <row r="1167" spans="1:5" hidden="1">
      <c r="A1167">
        <v>3001</v>
      </c>
      <c r="B1167">
        <v>4785701</v>
      </c>
      <c r="D1167" t="s">
        <v>1642</v>
      </c>
      <c r="E1167" t="str">
        <f t="shared" si="18"/>
        <v>4785701-Comércio varejista de antigüidades</v>
      </c>
    </row>
    <row r="1168" spans="1:5" hidden="1">
      <c r="A1168">
        <v>3001</v>
      </c>
      <c r="B1168">
        <v>4785799</v>
      </c>
      <c r="D1168" t="s">
        <v>1643</v>
      </c>
      <c r="E1168" t="str">
        <f t="shared" si="18"/>
        <v>4785799-Comércio varejista de outros artigos usados</v>
      </c>
    </row>
    <row r="1169" spans="1:5" hidden="1">
      <c r="A1169">
        <v>3001</v>
      </c>
      <c r="B1169">
        <v>4789001</v>
      </c>
      <c r="D1169" t="s">
        <v>1644</v>
      </c>
      <c r="E1169" t="str">
        <f t="shared" si="18"/>
        <v>4789001-Comércio varejista de suvenires, bijuterias e artesanatos</v>
      </c>
    </row>
    <row r="1170" spans="1:5" hidden="1">
      <c r="A1170">
        <v>3001</v>
      </c>
      <c r="B1170">
        <v>4789002</v>
      </c>
      <c r="D1170" t="s">
        <v>1645</v>
      </c>
      <c r="E1170" t="str">
        <f t="shared" si="18"/>
        <v>4789002-Comércio varejista de plantas e flores naturais</v>
      </c>
    </row>
    <row r="1171" spans="1:5" hidden="1">
      <c r="A1171">
        <v>3001</v>
      </c>
      <c r="B1171">
        <v>4789003</v>
      </c>
      <c r="D1171" t="s">
        <v>1646</v>
      </c>
      <c r="E1171" t="str">
        <f t="shared" si="18"/>
        <v>4789003-Comércio varejista de objetos de arte</v>
      </c>
    </row>
    <row r="1172" spans="1:5" hidden="1">
      <c r="A1172">
        <v>3001</v>
      </c>
      <c r="B1172">
        <v>4789004</v>
      </c>
      <c r="D1172" t="s">
        <v>1647</v>
      </c>
      <c r="E1172" t="str">
        <f t="shared" si="18"/>
        <v>4789004-Comércio varejista de animais vivos e de artigos e alimentos para animais de estimação</v>
      </c>
    </row>
    <row r="1173" spans="1:5" hidden="1">
      <c r="A1173">
        <v>3001</v>
      </c>
      <c r="B1173">
        <v>4789005</v>
      </c>
      <c r="D1173" t="s">
        <v>1648</v>
      </c>
      <c r="E1173" t="str">
        <f t="shared" si="18"/>
        <v>4789005-Comércio varejista de produtos saneantes domissanitários</v>
      </c>
    </row>
    <row r="1174" spans="1:5" hidden="1">
      <c r="A1174">
        <v>3001</v>
      </c>
      <c r="B1174">
        <v>4789006</v>
      </c>
      <c r="D1174" t="s">
        <v>1649</v>
      </c>
      <c r="E1174" t="str">
        <f t="shared" si="18"/>
        <v>4789006-Comércio varejista de fogos de artifício e artigos pirotécnicos</v>
      </c>
    </row>
    <row r="1175" spans="1:5" hidden="1">
      <c r="A1175">
        <v>3001</v>
      </c>
      <c r="B1175">
        <v>4789007</v>
      </c>
      <c r="D1175" t="s">
        <v>1650</v>
      </c>
      <c r="E1175" t="str">
        <f t="shared" si="18"/>
        <v>4789007-Comércio varejista de equipamentos para escritório</v>
      </c>
    </row>
    <row r="1176" spans="1:5" hidden="1">
      <c r="A1176">
        <v>3001</v>
      </c>
      <c r="B1176">
        <v>4789008</v>
      </c>
      <c r="D1176" t="s">
        <v>1651</v>
      </c>
      <c r="E1176" t="str">
        <f t="shared" si="18"/>
        <v>4789008-Comércio varejista de artigos fotográficos e para filmagem</v>
      </c>
    </row>
    <row r="1177" spans="1:5" hidden="1">
      <c r="A1177">
        <v>3001</v>
      </c>
      <c r="B1177">
        <v>4789009</v>
      </c>
      <c r="D1177" t="s">
        <v>1652</v>
      </c>
      <c r="E1177" t="str">
        <f t="shared" si="18"/>
        <v>4789009-Comércio varejista de armas e munições</v>
      </c>
    </row>
    <row r="1178" spans="1:5" hidden="1">
      <c r="A1178">
        <v>3001</v>
      </c>
      <c r="B1178">
        <v>4789099</v>
      </c>
      <c r="D1178" t="s">
        <v>1653</v>
      </c>
      <c r="E1178" t="str">
        <f t="shared" si="18"/>
        <v>4789099-Comércio varejista de outros produtos não especificados</v>
      </c>
    </row>
    <row r="1179" spans="1:5" hidden="1">
      <c r="A1179">
        <v>3002</v>
      </c>
      <c r="B1179">
        <v>4911600</v>
      </c>
      <c r="D1179" t="s">
        <v>1654</v>
      </c>
      <c r="E1179" t="str">
        <f t="shared" si="18"/>
        <v>4911600-Transporte ferroviário de carga</v>
      </c>
    </row>
    <row r="1180" spans="1:5" hidden="1">
      <c r="A1180">
        <v>3002</v>
      </c>
      <c r="B1180">
        <v>4912401</v>
      </c>
      <c r="D1180" t="s">
        <v>1655</v>
      </c>
      <c r="E1180" t="str">
        <f t="shared" si="18"/>
        <v>4912401-Transporte ferroviário de passageiros intermunicipal e interestadual</v>
      </c>
    </row>
    <row r="1181" spans="1:5" hidden="1">
      <c r="A1181">
        <v>3002</v>
      </c>
      <c r="B1181">
        <v>4912402</v>
      </c>
      <c r="D1181" t="s">
        <v>1656</v>
      </c>
      <c r="E1181" t="str">
        <f t="shared" si="18"/>
        <v>4912402-Transporte ferroviário de passageiros municipal e em região metropolitana</v>
      </c>
    </row>
    <row r="1182" spans="1:5" hidden="1">
      <c r="A1182">
        <v>3002</v>
      </c>
      <c r="B1182">
        <v>4912403</v>
      </c>
      <c r="D1182" t="s">
        <v>1657</v>
      </c>
      <c r="E1182" t="str">
        <f t="shared" si="18"/>
        <v>4912403-Transporte metroviário</v>
      </c>
    </row>
    <row r="1183" spans="1:5" hidden="1">
      <c r="A1183">
        <v>3002</v>
      </c>
      <c r="B1183">
        <v>4921301</v>
      </c>
      <c r="D1183" t="s">
        <v>1658</v>
      </c>
      <c r="E1183" t="str">
        <f t="shared" si="18"/>
        <v>4921301-Transporte rodoviário coletivo de passageiros, com itinerário fixo, municipal</v>
      </c>
    </row>
    <row r="1184" spans="1:5" hidden="1">
      <c r="A1184">
        <v>3002</v>
      </c>
      <c r="B1184">
        <v>4921302</v>
      </c>
      <c r="D1184" t="s">
        <v>1659</v>
      </c>
      <c r="E1184" t="str">
        <f t="shared" si="18"/>
        <v>4921302-Transporte rodoviário coletivo de passageiros em região metropolitana</v>
      </c>
    </row>
    <row r="1185" spans="1:5" hidden="1">
      <c r="A1185">
        <v>3002</v>
      </c>
      <c r="B1185">
        <v>4922101</v>
      </c>
      <c r="D1185" t="s">
        <v>1660</v>
      </c>
      <c r="E1185" t="str">
        <f t="shared" si="18"/>
        <v>4922101-Transporte rodoviário coletivo de passageiros, exceto em região metropolitana</v>
      </c>
    </row>
    <row r="1186" spans="1:5" hidden="1">
      <c r="A1186">
        <v>3002</v>
      </c>
      <c r="B1186">
        <v>4922102</v>
      </c>
      <c r="D1186" t="s">
        <v>1661</v>
      </c>
      <c r="E1186" t="str">
        <f t="shared" si="18"/>
        <v>4922102-Transporte rodoviário coletivo de passageiros, com itinerário fixo, interestadual</v>
      </c>
    </row>
    <row r="1187" spans="1:5" hidden="1">
      <c r="A1187">
        <v>3002</v>
      </c>
      <c r="B1187">
        <v>4922103</v>
      </c>
      <c r="D1187" t="s">
        <v>1662</v>
      </c>
      <c r="E1187" t="str">
        <f t="shared" si="18"/>
        <v>4922103-Transporte rodoviário coletivo de passageiros, com itinerário fixo, internacional</v>
      </c>
    </row>
    <row r="1188" spans="1:5" hidden="1">
      <c r="A1188">
        <v>3002</v>
      </c>
      <c r="B1188">
        <v>4923001</v>
      </c>
      <c r="D1188" t="s">
        <v>1663</v>
      </c>
      <c r="E1188" t="str">
        <f t="shared" si="18"/>
        <v>4923001-Serviço de táxi</v>
      </c>
    </row>
    <row r="1189" spans="1:5" hidden="1">
      <c r="A1189">
        <v>3002</v>
      </c>
      <c r="B1189">
        <v>4923002</v>
      </c>
      <c r="D1189" t="s">
        <v>1664</v>
      </c>
      <c r="E1189" t="str">
        <f t="shared" si="18"/>
        <v>4923002-Serviço de transporte de passageiros - locação de automóveis com motorista</v>
      </c>
    </row>
    <row r="1190" spans="1:5" hidden="1">
      <c r="A1190">
        <v>3002</v>
      </c>
      <c r="B1190">
        <v>4924800</v>
      </c>
      <c r="D1190" t="s">
        <v>1665</v>
      </c>
      <c r="E1190" t="str">
        <f t="shared" si="18"/>
        <v>4924800-Transporte escolar</v>
      </c>
    </row>
    <row r="1191" spans="1:5" hidden="1">
      <c r="A1191">
        <v>3002</v>
      </c>
      <c r="B1191">
        <v>4929901</v>
      </c>
      <c r="D1191" t="s">
        <v>1666</v>
      </c>
      <c r="E1191" t="str">
        <f t="shared" si="18"/>
        <v>4929901-Transporte rodoviário coletivo de passageiros, sob regime de fretamento, municipal</v>
      </c>
    </row>
    <row r="1192" spans="1:5" hidden="1">
      <c r="A1192">
        <v>3002</v>
      </c>
      <c r="B1192">
        <v>4929902</v>
      </c>
      <c r="D1192" t="s">
        <v>1667</v>
      </c>
      <c r="E1192" t="str">
        <f t="shared" si="18"/>
        <v>4929902-Transporte rodoviário coletivo de passageiros,intermunicipal, interestadual e internacional</v>
      </c>
    </row>
    <row r="1193" spans="1:5" hidden="1">
      <c r="A1193">
        <v>3002</v>
      </c>
      <c r="B1193">
        <v>4929903</v>
      </c>
      <c r="D1193" t="s">
        <v>1668</v>
      </c>
      <c r="E1193" t="str">
        <f t="shared" si="18"/>
        <v>4929903-Organização de excursões em veículos rodoviários próprios, municipal</v>
      </c>
    </row>
    <row r="1194" spans="1:5" hidden="1">
      <c r="A1194">
        <v>3002</v>
      </c>
      <c r="B1194">
        <v>4929904</v>
      </c>
      <c r="D1194" t="s">
        <v>1669</v>
      </c>
      <c r="E1194" t="str">
        <f t="shared" si="18"/>
        <v>4929904-Organização de excursões em veículos rodoviários próprios, intermunicipal, interestadual e internaci</v>
      </c>
    </row>
    <row r="1195" spans="1:5" hidden="1">
      <c r="A1195">
        <v>3002</v>
      </c>
      <c r="B1195">
        <v>4929999</v>
      </c>
      <c r="D1195" t="s">
        <v>1670</v>
      </c>
      <c r="E1195" t="str">
        <f t="shared" si="18"/>
        <v>4929999-Outros transportes rodoviários de passageiros não especificados</v>
      </c>
    </row>
    <row r="1196" spans="1:5" hidden="1">
      <c r="A1196">
        <v>3002</v>
      </c>
      <c r="B1196">
        <v>4930201</v>
      </c>
      <c r="D1196" t="s">
        <v>1671</v>
      </c>
      <c r="E1196" t="str">
        <f t="shared" si="18"/>
        <v>4930201-Transporte rodoviário de carga, exceto produtos perigosos e mudanças, municipal</v>
      </c>
    </row>
    <row r="1197" spans="1:5" hidden="1">
      <c r="A1197">
        <v>3002</v>
      </c>
      <c r="B1197">
        <v>4930202</v>
      </c>
      <c r="D1197" t="s">
        <v>1672</v>
      </c>
      <c r="E1197" t="str">
        <f t="shared" si="18"/>
        <v>4930202-Transporte rodoviário de carga, exceto produtos perigosos e mudanças</v>
      </c>
    </row>
    <row r="1198" spans="1:5" hidden="1">
      <c r="A1198">
        <v>3002</v>
      </c>
      <c r="B1198">
        <v>4930203</v>
      </c>
      <c r="D1198" t="s">
        <v>1673</v>
      </c>
      <c r="E1198" t="str">
        <f t="shared" si="18"/>
        <v>4930203-Transporte rodoviário de produtos perigosos</v>
      </c>
    </row>
    <row r="1199" spans="1:5" hidden="1">
      <c r="A1199">
        <v>3002</v>
      </c>
      <c r="B1199">
        <v>4930204</v>
      </c>
      <c r="D1199" t="s">
        <v>1674</v>
      </c>
      <c r="E1199" t="str">
        <f t="shared" si="18"/>
        <v>4930204-Transporte rodoviário de mudanças</v>
      </c>
    </row>
    <row r="1200" spans="1:5" hidden="1">
      <c r="A1200">
        <v>3002</v>
      </c>
      <c r="B1200">
        <v>4940000</v>
      </c>
      <c r="D1200" t="s">
        <v>1675</v>
      </c>
      <c r="E1200" t="str">
        <f t="shared" si="18"/>
        <v>4940000-Transporte dutoviário</v>
      </c>
    </row>
    <row r="1201" spans="1:5" hidden="1">
      <c r="A1201">
        <v>3002</v>
      </c>
      <c r="B1201">
        <v>4950700</v>
      </c>
      <c r="D1201" t="s">
        <v>1676</v>
      </c>
      <c r="E1201" t="str">
        <f t="shared" si="18"/>
        <v>4950700-Trens turísticos, teleféricos e similares</v>
      </c>
    </row>
    <row r="1202" spans="1:5" hidden="1">
      <c r="A1202">
        <v>3002</v>
      </c>
      <c r="B1202">
        <v>5011401</v>
      </c>
      <c r="D1202" t="s">
        <v>1677</v>
      </c>
      <c r="E1202" t="str">
        <f t="shared" si="18"/>
        <v>5011401-Transporte marítimo de cabotagem - Carga</v>
      </c>
    </row>
    <row r="1203" spans="1:5" hidden="1">
      <c r="A1203">
        <v>3002</v>
      </c>
      <c r="B1203">
        <v>5011402</v>
      </c>
      <c r="D1203" t="s">
        <v>1678</v>
      </c>
      <c r="E1203" t="str">
        <f t="shared" si="18"/>
        <v>5011402-Transporte marítimo de cabotagem - passageiros</v>
      </c>
    </row>
    <row r="1204" spans="1:5" hidden="1">
      <c r="A1204">
        <v>3002</v>
      </c>
      <c r="B1204">
        <v>5012201</v>
      </c>
      <c r="D1204" t="s">
        <v>1679</v>
      </c>
      <c r="E1204" t="str">
        <f t="shared" si="18"/>
        <v>5012201-Transporte marítimo de longo curso - Carga</v>
      </c>
    </row>
    <row r="1205" spans="1:5" hidden="1">
      <c r="A1205">
        <v>3002</v>
      </c>
      <c r="B1205">
        <v>5012202</v>
      </c>
      <c r="D1205" t="s">
        <v>1680</v>
      </c>
      <c r="E1205" t="str">
        <f t="shared" si="18"/>
        <v>5012202-Transporte marítimo de longo curso - Passageiros</v>
      </c>
    </row>
    <row r="1206" spans="1:5" hidden="1">
      <c r="A1206">
        <v>3002</v>
      </c>
      <c r="B1206">
        <v>5021101</v>
      </c>
      <c r="D1206" t="s">
        <v>1681</v>
      </c>
      <c r="E1206" t="str">
        <f t="shared" si="18"/>
        <v>5021101-Transporte por navegação interior de carga, municipal, exceto travessia</v>
      </c>
    </row>
    <row r="1207" spans="1:5" hidden="1">
      <c r="A1207">
        <v>3002</v>
      </c>
      <c r="B1207">
        <v>5021102</v>
      </c>
      <c r="D1207" t="s">
        <v>1682</v>
      </c>
      <c r="E1207" t="str">
        <f t="shared" si="18"/>
        <v>5021102-Transporte por navegação interior de carga, intermunicipal, interestadual e internacional, exceto tr</v>
      </c>
    </row>
    <row r="1208" spans="1:5" hidden="1">
      <c r="A1208">
        <v>3002</v>
      </c>
      <c r="B1208">
        <v>5022001</v>
      </c>
      <c r="D1208" t="s">
        <v>1683</v>
      </c>
      <c r="E1208" t="str">
        <f t="shared" si="18"/>
        <v>5022001-Transporte por navegação interior de passageiros em linhas regulares, municipal, exceto travessia</v>
      </c>
    </row>
    <row r="1209" spans="1:5" hidden="1">
      <c r="A1209">
        <v>3002</v>
      </c>
      <c r="B1209">
        <v>5022002</v>
      </c>
      <c r="D1209" t="s">
        <v>1684</v>
      </c>
      <c r="E1209" t="str">
        <f t="shared" si="18"/>
        <v>5022002-Transporte por navegação interior de passageiros em linhas regulares, intermunicipal, interestadual</v>
      </c>
    </row>
    <row r="1210" spans="1:5" hidden="1">
      <c r="A1210">
        <v>3002</v>
      </c>
      <c r="B1210">
        <v>5030101</v>
      </c>
      <c r="D1210" t="s">
        <v>1685</v>
      </c>
      <c r="E1210" t="str">
        <f t="shared" si="18"/>
        <v>5030101-Navegação de apoio marítimo</v>
      </c>
    </row>
    <row r="1211" spans="1:5" hidden="1">
      <c r="A1211">
        <v>3002</v>
      </c>
      <c r="B1211">
        <v>5030102</v>
      </c>
      <c r="D1211" t="s">
        <v>1686</v>
      </c>
      <c r="E1211" t="str">
        <f t="shared" si="18"/>
        <v>5030102-Navegação de apoio portuário</v>
      </c>
    </row>
    <row r="1212" spans="1:5" hidden="1">
      <c r="A1212">
        <v>3002</v>
      </c>
      <c r="B1212">
        <v>5030103</v>
      </c>
      <c r="D1212" t="s">
        <v>1687</v>
      </c>
      <c r="E1212" t="str">
        <f t="shared" si="18"/>
        <v>5030103-Serviço de rebocadores e empurradores</v>
      </c>
    </row>
    <row r="1213" spans="1:5" hidden="1">
      <c r="A1213">
        <v>3002</v>
      </c>
      <c r="B1213">
        <v>5091201</v>
      </c>
      <c r="D1213" t="s">
        <v>1688</v>
      </c>
      <c r="E1213" t="str">
        <f t="shared" si="18"/>
        <v>5091201-Transporte por navegação de travessia, municipal</v>
      </c>
    </row>
    <row r="1214" spans="1:5" hidden="1">
      <c r="A1214">
        <v>3002</v>
      </c>
      <c r="B1214">
        <v>5091202</v>
      </c>
      <c r="D1214" t="s">
        <v>1689</v>
      </c>
      <c r="E1214" t="str">
        <f t="shared" si="18"/>
        <v>5091202-Transporte por navegação de travessia, intermunicipal</v>
      </c>
    </row>
    <row r="1215" spans="1:5" hidden="1">
      <c r="A1215">
        <v>3002</v>
      </c>
      <c r="B1215">
        <v>5099801</v>
      </c>
      <c r="D1215" t="s">
        <v>1690</v>
      </c>
      <c r="E1215" t="str">
        <f t="shared" si="18"/>
        <v>5099801-Transporte aquaviário para passeios turísticos</v>
      </c>
    </row>
    <row r="1216" spans="1:5" hidden="1">
      <c r="A1216">
        <v>3002</v>
      </c>
      <c r="B1216">
        <v>5099899</v>
      </c>
      <c r="D1216" t="s">
        <v>1691</v>
      </c>
      <c r="E1216" t="str">
        <f t="shared" si="18"/>
        <v>5099899-Outros transportes aquaviários não especificados</v>
      </c>
    </row>
    <row r="1217" spans="1:5" hidden="1">
      <c r="A1217">
        <v>3002</v>
      </c>
      <c r="B1217">
        <v>5111100</v>
      </c>
      <c r="D1217" t="s">
        <v>1692</v>
      </c>
      <c r="E1217" t="str">
        <f t="shared" si="18"/>
        <v>5111100-Transporte aéreo de passageiros regular</v>
      </c>
    </row>
    <row r="1218" spans="1:5" hidden="1">
      <c r="A1218">
        <v>3002</v>
      </c>
      <c r="B1218">
        <v>5112901</v>
      </c>
      <c r="D1218" t="s">
        <v>1693</v>
      </c>
      <c r="E1218" t="str">
        <f t="shared" si="18"/>
        <v>5112901-Serviço de táxi aéreo e locação de aeronaves com tripulação</v>
      </c>
    </row>
    <row r="1219" spans="1:5" hidden="1">
      <c r="A1219">
        <v>3002</v>
      </c>
      <c r="B1219">
        <v>5112999</v>
      </c>
      <c r="D1219" t="s">
        <v>1694</v>
      </c>
      <c r="E1219" t="str">
        <f t="shared" si="18"/>
        <v>5112999-Outros serviços de transporte aéreo de passageiros não-regular</v>
      </c>
    </row>
    <row r="1220" spans="1:5" hidden="1">
      <c r="A1220">
        <v>3002</v>
      </c>
      <c r="B1220">
        <v>5120000</v>
      </c>
      <c r="D1220" t="s">
        <v>1695</v>
      </c>
      <c r="E1220" t="str">
        <f t="shared" si="18"/>
        <v>5120000-Transporte aéreo de carga</v>
      </c>
    </row>
    <row r="1221" spans="1:5" hidden="1">
      <c r="A1221">
        <v>3002</v>
      </c>
      <c r="B1221">
        <v>5130700</v>
      </c>
      <c r="D1221" t="s">
        <v>1696</v>
      </c>
      <c r="E1221" t="str">
        <f t="shared" si="18"/>
        <v>5130700-Transporte espacial</v>
      </c>
    </row>
    <row r="1222" spans="1:5" hidden="1">
      <c r="A1222">
        <v>3002</v>
      </c>
      <c r="B1222">
        <v>5211701</v>
      </c>
      <c r="D1222" t="s">
        <v>1697</v>
      </c>
      <c r="E1222" t="str">
        <f t="shared" si="18"/>
        <v>5211701-Armazéns gerais</v>
      </c>
    </row>
    <row r="1223" spans="1:5" hidden="1">
      <c r="A1223">
        <v>3002</v>
      </c>
      <c r="B1223">
        <v>5211702</v>
      </c>
      <c r="D1223" t="s">
        <v>1698</v>
      </c>
      <c r="E1223" t="str">
        <f t="shared" si="18"/>
        <v>5211702-Guarda-móveis</v>
      </c>
    </row>
    <row r="1224" spans="1:5" hidden="1">
      <c r="A1224">
        <v>3002</v>
      </c>
      <c r="B1224">
        <v>5211799</v>
      </c>
      <c r="D1224" t="s">
        <v>1699</v>
      </c>
      <c r="E1224" t="str">
        <f t="shared" ref="E1224:E1287" si="19">CONCATENATE(B1224,"-",D1224)</f>
        <v>5211799-Depósitos de mercadorias para terceiros, exceto armazéns gerais e guarda-móveis</v>
      </c>
    </row>
    <row r="1225" spans="1:5" hidden="1">
      <c r="A1225">
        <v>3002</v>
      </c>
      <c r="B1225">
        <v>5212500</v>
      </c>
      <c r="D1225" t="s">
        <v>1700</v>
      </c>
      <c r="E1225" t="str">
        <f t="shared" si="19"/>
        <v>5212500-Carga e descarga</v>
      </c>
    </row>
    <row r="1226" spans="1:5" hidden="1">
      <c r="A1226">
        <v>3002</v>
      </c>
      <c r="B1226">
        <v>5222200</v>
      </c>
      <c r="D1226" t="s">
        <v>1701</v>
      </c>
      <c r="E1226" t="str">
        <f t="shared" si="19"/>
        <v>5222200-Terminais rodoviários e ferroviários</v>
      </c>
    </row>
    <row r="1227" spans="1:5" hidden="1">
      <c r="A1227">
        <v>3002</v>
      </c>
      <c r="B1227">
        <v>5223100</v>
      </c>
      <c r="D1227" t="s">
        <v>1702</v>
      </c>
      <c r="E1227" t="str">
        <f t="shared" si="19"/>
        <v>5223100-Estacionamento de veículos</v>
      </c>
    </row>
    <row r="1228" spans="1:5" hidden="1">
      <c r="A1228">
        <v>3002</v>
      </c>
      <c r="B1228">
        <v>5229001</v>
      </c>
      <c r="D1228" t="s">
        <v>1703</v>
      </c>
      <c r="E1228" t="str">
        <f t="shared" si="19"/>
        <v>5229001-Serviços de apoio ao transporte por táxi, inclusive centrais de chamada</v>
      </c>
    </row>
    <row r="1229" spans="1:5" hidden="1">
      <c r="A1229">
        <v>3002</v>
      </c>
      <c r="B1229">
        <v>5229002</v>
      </c>
      <c r="D1229" t="s">
        <v>1704</v>
      </c>
      <c r="E1229" t="str">
        <f t="shared" si="19"/>
        <v>5229002-Serviços de reboque de veículos</v>
      </c>
    </row>
    <row r="1230" spans="1:5" hidden="1">
      <c r="A1230">
        <v>3002</v>
      </c>
      <c r="B1230">
        <v>5229099</v>
      </c>
      <c r="D1230" t="s">
        <v>1705</v>
      </c>
      <c r="E1230" t="str">
        <f t="shared" si="19"/>
        <v>5229099-Outras atividades auxiliares dos transportes terrestres não especificadas anteriormente</v>
      </c>
    </row>
    <row r="1231" spans="1:5" hidden="1">
      <c r="A1231">
        <v>3002</v>
      </c>
      <c r="B1231">
        <v>5231101</v>
      </c>
      <c r="D1231" t="s">
        <v>1706</v>
      </c>
      <c r="E1231" t="str">
        <f t="shared" si="19"/>
        <v>5231101-Administração da infra-estrutura portuária</v>
      </c>
    </row>
    <row r="1232" spans="1:5" hidden="1">
      <c r="A1232">
        <v>3002</v>
      </c>
      <c r="B1232">
        <v>5231102</v>
      </c>
      <c r="D1232" t="s">
        <v>1707</v>
      </c>
      <c r="E1232" t="str">
        <f t="shared" si="19"/>
        <v>5231102-Operações de terminais</v>
      </c>
    </row>
    <row r="1233" spans="1:5" hidden="1">
      <c r="A1233">
        <v>3002</v>
      </c>
      <c r="B1233">
        <v>5231103</v>
      </c>
      <c r="D1233" t="s">
        <v>1708</v>
      </c>
      <c r="E1233" t="str">
        <f t="shared" si="19"/>
        <v>5231103-Gestão de terminais aquaviários</v>
      </c>
    </row>
    <row r="1234" spans="1:5" hidden="1">
      <c r="A1234">
        <v>3002</v>
      </c>
      <c r="B1234">
        <v>5232000</v>
      </c>
      <c r="D1234" t="s">
        <v>1709</v>
      </c>
      <c r="E1234" t="str">
        <f t="shared" si="19"/>
        <v>5232000-Atividades de agenciamento marítimo</v>
      </c>
    </row>
    <row r="1235" spans="1:5" hidden="1">
      <c r="A1235">
        <v>3002</v>
      </c>
      <c r="B1235">
        <v>5239701</v>
      </c>
      <c r="D1235" t="s">
        <v>1710</v>
      </c>
      <c r="E1235" t="str">
        <f t="shared" si="19"/>
        <v>5239701-Serviços de praticagem</v>
      </c>
    </row>
    <row r="1236" spans="1:5" hidden="1">
      <c r="A1236">
        <v>3002</v>
      </c>
      <c r="B1236">
        <v>5239799</v>
      </c>
      <c r="D1236" t="s">
        <v>1711</v>
      </c>
      <c r="E1236" t="str">
        <f t="shared" si="19"/>
        <v>5239799-Atividades auxiliares dos transportes aquaviários não especificadas anteriormente</v>
      </c>
    </row>
    <row r="1237" spans="1:5" hidden="1">
      <c r="A1237">
        <v>3002</v>
      </c>
      <c r="B1237">
        <v>5240101</v>
      </c>
      <c r="D1237" t="s">
        <v>1712</v>
      </c>
      <c r="E1237" t="str">
        <f t="shared" si="19"/>
        <v>5240101-Operação dos aeroportos e campos de aterrissagem</v>
      </c>
    </row>
    <row r="1238" spans="1:5" hidden="1">
      <c r="A1238">
        <v>3002</v>
      </c>
      <c r="B1238">
        <v>5240199</v>
      </c>
      <c r="D1238" t="s">
        <v>1713</v>
      </c>
      <c r="E1238" t="str">
        <f t="shared" si="19"/>
        <v>5240199-Atividades auxiliares de transportes aéreos, exceto operação de aeroportos e campos de aterrissagem</v>
      </c>
    </row>
    <row r="1239" spans="1:5" hidden="1">
      <c r="A1239">
        <v>3002</v>
      </c>
      <c r="B1239">
        <v>5250801</v>
      </c>
      <c r="D1239" t="s">
        <v>1714</v>
      </c>
      <c r="E1239" t="str">
        <f t="shared" si="19"/>
        <v>5250801-Comissaria de despachos</v>
      </c>
    </row>
    <row r="1240" spans="1:5" hidden="1">
      <c r="A1240">
        <v>3002</v>
      </c>
      <c r="B1240">
        <v>5250802</v>
      </c>
      <c r="D1240" t="s">
        <v>1715</v>
      </c>
      <c r="E1240" t="str">
        <f t="shared" si="19"/>
        <v>5250802-Atividades de despachantes aduaneiros</v>
      </c>
    </row>
    <row r="1241" spans="1:5" hidden="1">
      <c r="A1241">
        <v>3002</v>
      </c>
      <c r="B1241">
        <v>5250803</v>
      </c>
      <c r="D1241" t="s">
        <v>1716</v>
      </c>
      <c r="E1241" t="str">
        <f t="shared" si="19"/>
        <v>5250803-Agenciamento de cargas, exceto para o transporte marítimo</v>
      </c>
    </row>
    <row r="1242" spans="1:5" hidden="1">
      <c r="A1242">
        <v>3002</v>
      </c>
      <c r="B1242">
        <v>5250804</v>
      </c>
      <c r="D1242" t="s">
        <v>1717</v>
      </c>
      <c r="E1242" t="str">
        <f t="shared" si="19"/>
        <v>5250804-Organização logística do transporte de carga</v>
      </c>
    </row>
    <row r="1243" spans="1:5" hidden="1">
      <c r="A1243">
        <v>3002</v>
      </c>
      <c r="B1243">
        <v>5250805</v>
      </c>
      <c r="D1243" t="s">
        <v>1718</v>
      </c>
      <c r="E1243" t="str">
        <f t="shared" si="19"/>
        <v>5250805-Operador de transporte multimodal - OTM</v>
      </c>
    </row>
    <row r="1244" spans="1:5" hidden="1">
      <c r="A1244">
        <v>3002</v>
      </c>
      <c r="B1244">
        <v>5310501</v>
      </c>
      <c r="D1244" t="s">
        <v>1719</v>
      </c>
      <c r="E1244" t="str">
        <f t="shared" si="19"/>
        <v>5310501-Atividades do Correio Nacional</v>
      </c>
    </row>
    <row r="1245" spans="1:5" hidden="1">
      <c r="A1245">
        <v>3002</v>
      </c>
      <c r="B1245">
        <v>5310502</v>
      </c>
      <c r="D1245" t="s">
        <v>1720</v>
      </c>
      <c r="E1245" t="str">
        <f t="shared" si="19"/>
        <v>5310502-Atividades de franqueadas e permissionárias do Correio Nacional</v>
      </c>
    </row>
    <row r="1246" spans="1:5" hidden="1">
      <c r="A1246">
        <v>3002</v>
      </c>
      <c r="B1246">
        <v>5320201</v>
      </c>
      <c r="D1246" t="s">
        <v>1721</v>
      </c>
      <c r="E1246" t="str">
        <f t="shared" si="19"/>
        <v>5320201-Serviços de malote não realizados pelo Correio Nacional</v>
      </c>
    </row>
    <row r="1247" spans="1:5" hidden="1">
      <c r="A1247">
        <v>3002</v>
      </c>
      <c r="B1247">
        <v>5320202</v>
      </c>
      <c r="D1247" t="s">
        <v>1722</v>
      </c>
      <c r="E1247" t="str">
        <f t="shared" si="19"/>
        <v>5320202-Serviços de entrega rápida</v>
      </c>
    </row>
    <row r="1248" spans="1:5" hidden="1">
      <c r="A1248">
        <v>3003</v>
      </c>
      <c r="B1248">
        <v>5811500</v>
      </c>
      <c r="D1248" t="s">
        <v>1723</v>
      </c>
      <c r="E1248" t="str">
        <f t="shared" si="19"/>
        <v>5811500-Edição de livros</v>
      </c>
    </row>
    <row r="1249" spans="1:5" hidden="1">
      <c r="A1249">
        <v>3003</v>
      </c>
      <c r="B1249">
        <v>5812301</v>
      </c>
      <c r="D1249" t="s">
        <v>1724</v>
      </c>
      <c r="E1249" t="str">
        <f t="shared" si="19"/>
        <v>5812301-Edição de jornais diários</v>
      </c>
    </row>
    <row r="1250" spans="1:5" hidden="1">
      <c r="A1250">
        <v>3003</v>
      </c>
      <c r="B1250">
        <v>5812302</v>
      </c>
      <c r="D1250" t="s">
        <v>1725</v>
      </c>
      <c r="E1250" t="str">
        <f t="shared" si="19"/>
        <v>5812302-Edição de jornais não diários</v>
      </c>
    </row>
    <row r="1251" spans="1:5" hidden="1">
      <c r="A1251">
        <v>3003</v>
      </c>
      <c r="B1251">
        <v>5813100</v>
      </c>
      <c r="D1251" t="s">
        <v>1726</v>
      </c>
      <c r="E1251" t="str">
        <f t="shared" si="19"/>
        <v>5813100-Edição de revistas</v>
      </c>
    </row>
    <row r="1252" spans="1:5" hidden="1">
      <c r="A1252">
        <v>3003</v>
      </c>
      <c r="B1252">
        <v>5819100</v>
      </c>
      <c r="D1252" t="s">
        <v>1727</v>
      </c>
      <c r="E1252" t="str">
        <f t="shared" si="19"/>
        <v>5819100-Edição de cadastros, listas e outros produtos gráficos</v>
      </c>
    </row>
    <row r="1253" spans="1:5" hidden="1">
      <c r="A1253">
        <v>3003</v>
      </c>
      <c r="B1253">
        <v>5821200</v>
      </c>
      <c r="D1253" t="s">
        <v>1728</v>
      </c>
      <c r="E1253" t="str">
        <f t="shared" si="19"/>
        <v>5821200-Edição integrada à impressão de livros</v>
      </c>
    </row>
    <row r="1254" spans="1:5" hidden="1">
      <c r="A1254">
        <v>3003</v>
      </c>
      <c r="B1254">
        <v>5822101</v>
      </c>
      <c r="D1254" t="s">
        <v>1729</v>
      </c>
      <c r="E1254" t="str">
        <f t="shared" si="19"/>
        <v>5822101-Edição integrada à impressão de jornais diários</v>
      </c>
    </row>
    <row r="1255" spans="1:5" hidden="1">
      <c r="A1255">
        <v>3003</v>
      </c>
      <c r="B1255">
        <v>5822102</v>
      </c>
      <c r="D1255" t="s">
        <v>1730</v>
      </c>
      <c r="E1255" t="str">
        <f t="shared" si="19"/>
        <v>5822102-Edição integrada à impressão de jornais não diários</v>
      </c>
    </row>
    <row r="1256" spans="1:5" hidden="1">
      <c r="A1256">
        <v>3003</v>
      </c>
      <c r="B1256">
        <v>5823900</v>
      </c>
      <c r="D1256" t="s">
        <v>1731</v>
      </c>
      <c r="E1256" t="str">
        <f t="shared" si="19"/>
        <v>5823900-Edição integrada à impressão de revistas</v>
      </c>
    </row>
    <row r="1257" spans="1:5" hidden="1">
      <c r="A1257">
        <v>3003</v>
      </c>
      <c r="B1257">
        <v>5829800</v>
      </c>
      <c r="D1257" t="s">
        <v>1732</v>
      </c>
      <c r="E1257" t="str">
        <f t="shared" si="19"/>
        <v>5829800-Edição integrada à impressão de cadastros, listas e outros produtos gráficos</v>
      </c>
    </row>
    <row r="1258" spans="1:5" hidden="1">
      <c r="A1258">
        <v>3003</v>
      </c>
      <c r="B1258">
        <v>5911101</v>
      </c>
      <c r="D1258" t="s">
        <v>1733</v>
      </c>
      <c r="E1258" t="str">
        <f t="shared" si="19"/>
        <v>5911101-Estúdios cinematográficos</v>
      </c>
    </row>
    <row r="1259" spans="1:5" hidden="1">
      <c r="A1259">
        <v>3003</v>
      </c>
      <c r="B1259">
        <v>5911102</v>
      </c>
      <c r="D1259" t="s">
        <v>1734</v>
      </c>
      <c r="E1259" t="str">
        <f t="shared" si="19"/>
        <v>5911102-Produção de filmes para publicidade</v>
      </c>
    </row>
    <row r="1260" spans="1:5" hidden="1">
      <c r="A1260">
        <v>3003</v>
      </c>
      <c r="B1260">
        <v>5911199</v>
      </c>
      <c r="D1260" t="s">
        <v>1735</v>
      </c>
      <c r="E1260" t="str">
        <f t="shared" si="19"/>
        <v>5911199-Atividades de produção cinematográfica, de vídeos e de programas de televisão não especificadas ante</v>
      </c>
    </row>
    <row r="1261" spans="1:5" hidden="1">
      <c r="A1261">
        <v>3003</v>
      </c>
      <c r="B1261">
        <v>5912001</v>
      </c>
      <c r="D1261" t="s">
        <v>1736</v>
      </c>
      <c r="E1261" t="str">
        <f t="shared" si="19"/>
        <v>5912001-Serviços de dublagem</v>
      </c>
    </row>
    <row r="1262" spans="1:5" hidden="1">
      <c r="A1262">
        <v>3003</v>
      </c>
      <c r="B1262">
        <v>5912002</v>
      </c>
      <c r="D1262" t="s">
        <v>1737</v>
      </c>
      <c r="E1262" t="str">
        <f t="shared" si="19"/>
        <v>5912002-Serviços de mixagem sonora em produção audiovisual</v>
      </c>
    </row>
    <row r="1263" spans="1:5" hidden="1">
      <c r="A1263">
        <v>3003</v>
      </c>
      <c r="B1263">
        <v>5912099</v>
      </c>
      <c r="D1263" t="s">
        <v>1738</v>
      </c>
      <c r="E1263" t="str">
        <f t="shared" si="19"/>
        <v>5912099-Atividades de pós-produção cinematográfica, de vídeos e de programas de televisão não especificadas</v>
      </c>
    </row>
    <row r="1264" spans="1:5" hidden="1">
      <c r="A1264">
        <v>3003</v>
      </c>
      <c r="B1264">
        <v>5913800</v>
      </c>
      <c r="D1264" t="s">
        <v>1739</v>
      </c>
      <c r="E1264" t="str">
        <f t="shared" si="19"/>
        <v>5913800-Distribuição cinematográfica, de vídeo e de programas de televisão</v>
      </c>
    </row>
    <row r="1265" spans="1:5" hidden="1">
      <c r="A1265">
        <v>3003</v>
      </c>
      <c r="B1265">
        <v>5914600</v>
      </c>
      <c r="D1265" t="s">
        <v>1740</v>
      </c>
      <c r="E1265" t="str">
        <f t="shared" si="19"/>
        <v>5914600-Atividades de exibição cinematográfica</v>
      </c>
    </row>
    <row r="1266" spans="1:5" hidden="1">
      <c r="A1266">
        <v>3003</v>
      </c>
      <c r="B1266">
        <v>5920100</v>
      </c>
      <c r="D1266" t="s">
        <v>1741</v>
      </c>
      <c r="E1266" t="str">
        <f t="shared" si="19"/>
        <v>5920100-Atividades de gravação de som e de edição de música</v>
      </c>
    </row>
    <row r="1267" spans="1:5" hidden="1">
      <c r="A1267">
        <v>3003</v>
      </c>
      <c r="B1267">
        <v>6010100</v>
      </c>
      <c r="D1267" t="s">
        <v>1742</v>
      </c>
      <c r="E1267" t="str">
        <f t="shared" si="19"/>
        <v>6010100-Atividades de rádio</v>
      </c>
    </row>
    <row r="1268" spans="1:5" hidden="1">
      <c r="A1268">
        <v>3003</v>
      </c>
      <c r="B1268">
        <v>6021700</v>
      </c>
      <c r="D1268" t="s">
        <v>1743</v>
      </c>
      <c r="E1268" t="str">
        <f t="shared" si="19"/>
        <v>6021700-Atividades de televisão aberta</v>
      </c>
    </row>
    <row r="1269" spans="1:5" hidden="1">
      <c r="A1269">
        <v>3003</v>
      </c>
      <c r="B1269">
        <v>6022501</v>
      </c>
      <c r="D1269" t="s">
        <v>1744</v>
      </c>
      <c r="E1269" t="str">
        <f t="shared" si="19"/>
        <v>6022501-Programadoras</v>
      </c>
    </row>
    <row r="1270" spans="1:5" hidden="1">
      <c r="A1270">
        <v>3003</v>
      </c>
      <c r="B1270">
        <v>6022502</v>
      </c>
      <c r="D1270" t="s">
        <v>1745</v>
      </c>
      <c r="E1270" t="str">
        <f t="shared" si="19"/>
        <v>6022502-Atividades relacionadas à televisão por assinatura, exceto programadoras</v>
      </c>
    </row>
    <row r="1271" spans="1:5" hidden="1">
      <c r="A1271">
        <v>3003</v>
      </c>
      <c r="B1271">
        <v>6110801</v>
      </c>
      <c r="D1271" t="s">
        <v>1746</v>
      </c>
      <c r="E1271" t="str">
        <f t="shared" si="19"/>
        <v>6110801-Serviços de telefonia fixa comutada - STFC</v>
      </c>
    </row>
    <row r="1272" spans="1:5" hidden="1">
      <c r="A1272">
        <v>3003</v>
      </c>
      <c r="B1272">
        <v>6110802</v>
      </c>
      <c r="D1272" t="s">
        <v>1747</v>
      </c>
      <c r="E1272" t="str">
        <f t="shared" si="19"/>
        <v>6110802-Serviços de redes de transporte de telecomunicações - SRTT</v>
      </c>
    </row>
    <row r="1273" spans="1:5" hidden="1">
      <c r="A1273">
        <v>3003</v>
      </c>
      <c r="B1273">
        <v>6110803</v>
      </c>
      <c r="D1273" t="s">
        <v>1748</v>
      </c>
      <c r="E1273" t="str">
        <f t="shared" si="19"/>
        <v>6110803-Serviços de comunicação multimídia - SCM</v>
      </c>
    </row>
    <row r="1274" spans="1:5" hidden="1">
      <c r="A1274">
        <v>3003</v>
      </c>
      <c r="B1274">
        <v>6110899</v>
      </c>
      <c r="D1274" t="s">
        <v>1749</v>
      </c>
      <c r="E1274" t="str">
        <f t="shared" si="19"/>
        <v>6110899-Serviços de telecomunicações por fio não especificados</v>
      </c>
    </row>
    <row r="1275" spans="1:5" hidden="1">
      <c r="A1275">
        <v>3003</v>
      </c>
      <c r="B1275">
        <v>6120501</v>
      </c>
      <c r="D1275" t="s">
        <v>1750</v>
      </c>
      <c r="E1275" t="str">
        <f t="shared" si="19"/>
        <v>6120501-Telefonia móvel celular</v>
      </c>
    </row>
    <row r="1276" spans="1:5" hidden="1">
      <c r="A1276">
        <v>3003</v>
      </c>
      <c r="B1276">
        <v>6120502</v>
      </c>
      <c r="D1276" t="s">
        <v>1751</v>
      </c>
      <c r="E1276" t="str">
        <f t="shared" si="19"/>
        <v>6120502-Serviço móvel especializado - SME</v>
      </c>
    </row>
    <row r="1277" spans="1:5" hidden="1">
      <c r="A1277">
        <v>3003</v>
      </c>
      <c r="B1277">
        <v>6120599</v>
      </c>
      <c r="D1277" t="s">
        <v>1752</v>
      </c>
      <c r="E1277" t="str">
        <f t="shared" si="19"/>
        <v>6120599-Serviços de telecomunicações sem fio não especificados</v>
      </c>
    </row>
    <row r="1278" spans="1:5" hidden="1">
      <c r="A1278">
        <v>3003</v>
      </c>
      <c r="B1278">
        <v>6130200</v>
      </c>
      <c r="D1278" t="s">
        <v>1753</v>
      </c>
      <c r="E1278" t="str">
        <f t="shared" si="19"/>
        <v>6130200-Telecomunicações por satélite</v>
      </c>
    </row>
    <row r="1279" spans="1:5" hidden="1">
      <c r="A1279">
        <v>3003</v>
      </c>
      <c r="B1279">
        <v>6141800</v>
      </c>
      <c r="D1279" t="s">
        <v>1754</v>
      </c>
      <c r="E1279" t="str">
        <f t="shared" si="19"/>
        <v>6141800-Operadoras de televisão por assinatura por cabo</v>
      </c>
    </row>
    <row r="1280" spans="1:5" hidden="1">
      <c r="A1280">
        <v>3003</v>
      </c>
      <c r="B1280">
        <v>6142600</v>
      </c>
      <c r="D1280" t="s">
        <v>1755</v>
      </c>
      <c r="E1280" t="str">
        <f t="shared" si="19"/>
        <v>6142600-Operadoras de televisão por assinatura por microondas</v>
      </c>
    </row>
    <row r="1281" spans="1:5" hidden="1">
      <c r="A1281">
        <v>3003</v>
      </c>
      <c r="B1281">
        <v>6143400</v>
      </c>
      <c r="D1281" t="s">
        <v>1756</v>
      </c>
      <c r="E1281" t="str">
        <f t="shared" si="19"/>
        <v>6143400-Operadoras de televisão por assinatura por satélite</v>
      </c>
    </row>
    <row r="1282" spans="1:5" hidden="1">
      <c r="A1282">
        <v>3003</v>
      </c>
      <c r="B1282">
        <v>6190601</v>
      </c>
      <c r="D1282" t="s">
        <v>1757</v>
      </c>
      <c r="E1282" t="str">
        <f t="shared" si="19"/>
        <v>6190601-Provedores de acesso às redes de comunicações</v>
      </c>
    </row>
    <row r="1283" spans="1:5" hidden="1">
      <c r="A1283">
        <v>3003</v>
      </c>
      <c r="B1283">
        <v>6190602</v>
      </c>
      <c r="D1283" t="s">
        <v>1758</v>
      </c>
      <c r="E1283" t="str">
        <f t="shared" si="19"/>
        <v>6190602-Provedores de voz sobre protocolo internet - VOIP</v>
      </c>
    </row>
    <row r="1284" spans="1:5" hidden="1">
      <c r="A1284">
        <v>3003</v>
      </c>
      <c r="B1284">
        <v>6190699</v>
      </c>
      <c r="D1284" t="s">
        <v>1759</v>
      </c>
      <c r="E1284" t="str">
        <f t="shared" si="19"/>
        <v>6190699-Outras atividades de telecomunicações não especificadas</v>
      </c>
    </row>
    <row r="1285" spans="1:5" hidden="1">
      <c r="A1285">
        <v>3003</v>
      </c>
      <c r="B1285">
        <v>6311900</v>
      </c>
      <c r="D1285" t="s">
        <v>1760</v>
      </c>
      <c r="E1285" t="str">
        <f t="shared" si="19"/>
        <v>6311900-Tratamento de dados, provedores de serviços de aplicação e serviços de hospedagem na internet</v>
      </c>
    </row>
    <row r="1286" spans="1:5" hidden="1">
      <c r="A1286">
        <v>3003</v>
      </c>
      <c r="B1286">
        <v>6319400</v>
      </c>
      <c r="D1286" t="s">
        <v>1761</v>
      </c>
      <c r="E1286" t="str">
        <f t="shared" si="19"/>
        <v>6319400-Portais, provedores de conteúdo e outros serviços de informação na internet</v>
      </c>
    </row>
    <row r="1287" spans="1:5" hidden="1">
      <c r="A1287">
        <v>3003</v>
      </c>
      <c r="B1287">
        <v>6391700</v>
      </c>
      <c r="D1287" t="s">
        <v>1762</v>
      </c>
      <c r="E1287" t="str">
        <f t="shared" si="19"/>
        <v>6391700-Agências de notícias</v>
      </c>
    </row>
    <row r="1288" spans="1:5" hidden="1">
      <c r="A1288">
        <v>3003</v>
      </c>
      <c r="B1288">
        <v>6399200</v>
      </c>
      <c r="D1288" t="s">
        <v>1763</v>
      </c>
      <c r="E1288" t="str">
        <f t="shared" ref="E1288:E1351" si="20">CONCATENATE(B1288,"-",D1288)</f>
        <v>6399200-Outras atividades de prestação de serviços de informação não especificadas</v>
      </c>
    </row>
    <row r="1289" spans="1:5" hidden="1">
      <c r="A1289">
        <v>3004</v>
      </c>
      <c r="B1289">
        <v>170900</v>
      </c>
      <c r="D1289" t="s">
        <v>1764</v>
      </c>
      <c r="E1289" t="str">
        <f t="shared" si="20"/>
        <v>170900-Caça e serviços relacionados</v>
      </c>
    </row>
    <row r="1290" spans="1:5" hidden="1">
      <c r="A1290">
        <v>3004</v>
      </c>
      <c r="B1290">
        <v>210101</v>
      </c>
      <c r="D1290" t="s">
        <v>1765</v>
      </c>
      <c r="E1290" t="str">
        <f t="shared" si="20"/>
        <v>210101-Cultivo de eucalipto</v>
      </c>
    </row>
    <row r="1291" spans="1:5" hidden="1">
      <c r="A1291">
        <v>3004</v>
      </c>
      <c r="B1291">
        <v>210102</v>
      </c>
      <c r="D1291" t="s">
        <v>1766</v>
      </c>
      <c r="E1291" t="str">
        <f t="shared" si="20"/>
        <v>210102-Cultivo de acácia-negra</v>
      </c>
    </row>
    <row r="1292" spans="1:5" hidden="1">
      <c r="A1292">
        <v>3004</v>
      </c>
      <c r="B1292">
        <v>210103</v>
      </c>
      <c r="D1292" t="s">
        <v>1767</v>
      </c>
      <c r="E1292" t="str">
        <f t="shared" si="20"/>
        <v>210103-Cultivo de pinus</v>
      </c>
    </row>
    <row r="1293" spans="1:5" hidden="1">
      <c r="A1293">
        <v>3004</v>
      </c>
      <c r="B1293">
        <v>210104</v>
      </c>
      <c r="D1293" t="s">
        <v>1768</v>
      </c>
      <c r="E1293" t="str">
        <f t="shared" si="20"/>
        <v>210104-Cultivo de teca</v>
      </c>
    </row>
    <row r="1294" spans="1:5" hidden="1">
      <c r="A1294">
        <v>3004</v>
      </c>
      <c r="B1294">
        <v>210105</v>
      </c>
      <c r="D1294" t="s">
        <v>1769</v>
      </c>
      <c r="E1294" t="str">
        <f t="shared" si="20"/>
        <v>210105-Cultivo de espécies madeireiras, exceto eucalipto, acácia-negra, pinus e teca</v>
      </c>
    </row>
    <row r="1295" spans="1:5" hidden="1">
      <c r="A1295">
        <v>3004</v>
      </c>
      <c r="B1295">
        <v>210106</v>
      </c>
      <c r="D1295" t="s">
        <v>1770</v>
      </c>
      <c r="E1295" t="str">
        <f t="shared" si="20"/>
        <v>210106-Cultivo de mudas em viveiros florestais</v>
      </c>
    </row>
    <row r="1296" spans="1:5" hidden="1">
      <c r="A1296">
        <v>3004</v>
      </c>
      <c r="B1296">
        <v>210107</v>
      </c>
      <c r="D1296" t="s">
        <v>1771</v>
      </c>
      <c r="E1296" t="str">
        <f t="shared" si="20"/>
        <v>210107-Extração de madeira em florestas plantadas</v>
      </c>
    </row>
    <row r="1297" spans="1:5" hidden="1">
      <c r="A1297">
        <v>3004</v>
      </c>
      <c r="B1297">
        <v>210108</v>
      </c>
      <c r="D1297" t="s">
        <v>1772</v>
      </c>
      <c r="E1297" t="str">
        <f t="shared" si="20"/>
        <v>210108-Produção de carvão vegetal - florestas plantadas</v>
      </c>
    </row>
    <row r="1298" spans="1:5" hidden="1">
      <c r="A1298">
        <v>3004</v>
      </c>
      <c r="B1298">
        <v>210109</v>
      </c>
      <c r="D1298" t="s">
        <v>1773</v>
      </c>
      <c r="E1298" t="str">
        <f t="shared" si="20"/>
        <v>210109-Produção de casca de acácia-negra - florestas</v>
      </c>
    </row>
    <row r="1299" spans="1:5" hidden="1">
      <c r="A1299">
        <v>3004</v>
      </c>
      <c r="B1299">
        <v>210199</v>
      </c>
      <c r="D1299" t="s">
        <v>1774</v>
      </c>
      <c r="E1299" t="str">
        <f t="shared" si="20"/>
        <v>210199-Produção de produtos não-madeireiros não especificados em florestas plantadas</v>
      </c>
    </row>
    <row r="1300" spans="1:5" hidden="1">
      <c r="A1300">
        <v>3004</v>
      </c>
      <c r="B1300">
        <v>220901</v>
      </c>
      <c r="D1300" t="s">
        <v>1775</v>
      </c>
      <c r="E1300" t="str">
        <f t="shared" si="20"/>
        <v>220901-Extração de madeira em florestas nativas</v>
      </c>
    </row>
    <row r="1301" spans="1:5" hidden="1">
      <c r="A1301">
        <v>3004</v>
      </c>
      <c r="B1301">
        <v>220902</v>
      </c>
      <c r="D1301" t="s">
        <v>1776</v>
      </c>
      <c r="E1301" t="str">
        <f t="shared" si="20"/>
        <v>220902-Produção de carvão vegetal - florestas nativas</v>
      </c>
    </row>
    <row r="1302" spans="1:5" hidden="1">
      <c r="A1302">
        <v>3004</v>
      </c>
      <c r="B1302">
        <v>220903</v>
      </c>
      <c r="D1302" t="s">
        <v>1777</v>
      </c>
      <c r="E1302" t="str">
        <f t="shared" si="20"/>
        <v>220903-Coleta de castanha-do-pará em florestas nativas</v>
      </c>
    </row>
    <row r="1303" spans="1:5" hidden="1">
      <c r="A1303">
        <v>3004</v>
      </c>
      <c r="B1303">
        <v>220904</v>
      </c>
      <c r="D1303" t="s">
        <v>1778</v>
      </c>
      <c r="E1303" t="str">
        <f t="shared" si="20"/>
        <v>220904-Coleta de látex em florestas nativas</v>
      </c>
    </row>
    <row r="1304" spans="1:5" hidden="1">
      <c r="A1304">
        <v>3004</v>
      </c>
      <c r="B1304">
        <v>220905</v>
      </c>
      <c r="D1304" t="s">
        <v>1779</v>
      </c>
      <c r="E1304" t="str">
        <f t="shared" si="20"/>
        <v>220905-Coleta de palmito em florestas nativas</v>
      </c>
    </row>
    <row r="1305" spans="1:5" hidden="1">
      <c r="A1305">
        <v>3004</v>
      </c>
      <c r="B1305">
        <v>220906</v>
      </c>
      <c r="D1305" t="s">
        <v>1780</v>
      </c>
      <c r="E1305" t="str">
        <f t="shared" si="20"/>
        <v>220906-Conservação de florestas nativas</v>
      </c>
    </row>
    <row r="1306" spans="1:5" hidden="1">
      <c r="A1306">
        <v>3004</v>
      </c>
      <c r="B1306">
        <v>220999</v>
      </c>
      <c r="D1306" t="s">
        <v>1781</v>
      </c>
      <c r="E1306" t="str">
        <f t="shared" si="20"/>
        <v>220999-Coleta de produtos não-madeireiros não especificados em florestas nativas</v>
      </c>
    </row>
    <row r="1307" spans="1:5" hidden="1">
      <c r="A1307">
        <v>3004</v>
      </c>
      <c r="B1307">
        <v>230600</v>
      </c>
      <c r="D1307" t="s">
        <v>1782</v>
      </c>
      <c r="E1307" t="str">
        <f t="shared" si="20"/>
        <v>230600-Atividades de apoio à produção florestal</v>
      </c>
    </row>
    <row r="1308" spans="1:5" hidden="1">
      <c r="A1308">
        <v>3004</v>
      </c>
      <c r="B1308">
        <v>311601</v>
      </c>
      <c r="D1308" t="s">
        <v>1783</v>
      </c>
      <c r="E1308" t="str">
        <f t="shared" si="20"/>
        <v>311601-Pesca de peixes em água salgada</v>
      </c>
    </row>
    <row r="1309" spans="1:5" hidden="1">
      <c r="A1309">
        <v>3004</v>
      </c>
      <c r="B1309">
        <v>311602</v>
      </c>
      <c r="D1309" t="s">
        <v>1784</v>
      </c>
      <c r="E1309" t="str">
        <f t="shared" si="20"/>
        <v>311602-Pesca de crustáceos e moluscos em água salgada</v>
      </c>
    </row>
    <row r="1310" spans="1:5" hidden="1">
      <c r="A1310">
        <v>3004</v>
      </c>
      <c r="B1310">
        <v>311603</v>
      </c>
      <c r="D1310" t="s">
        <v>1785</v>
      </c>
      <c r="E1310" t="str">
        <f t="shared" si="20"/>
        <v>311603-Coleta de outros produtos marinhos</v>
      </c>
    </row>
    <row r="1311" spans="1:5" hidden="1">
      <c r="A1311">
        <v>3004</v>
      </c>
      <c r="B1311">
        <v>311604</v>
      </c>
      <c r="D1311" t="s">
        <v>1786</v>
      </c>
      <c r="E1311" t="str">
        <f t="shared" si="20"/>
        <v>311604-Atividades de apoio à pesca em água salgada</v>
      </c>
    </row>
    <row r="1312" spans="1:5" hidden="1">
      <c r="A1312">
        <v>3004</v>
      </c>
      <c r="B1312">
        <v>312401</v>
      </c>
      <c r="D1312" t="s">
        <v>1787</v>
      </c>
      <c r="E1312" t="str">
        <f t="shared" si="20"/>
        <v>312401-Pesca de peixes em água doce</v>
      </c>
    </row>
    <row r="1313" spans="1:5" hidden="1">
      <c r="A1313">
        <v>3004</v>
      </c>
      <c r="B1313">
        <v>312402</v>
      </c>
      <c r="D1313" t="s">
        <v>1788</v>
      </c>
      <c r="E1313" t="str">
        <f t="shared" si="20"/>
        <v>312402-Pesca de crustáceos e moluscos em água doce</v>
      </c>
    </row>
    <row r="1314" spans="1:5" hidden="1">
      <c r="A1314">
        <v>3004</v>
      </c>
      <c r="B1314">
        <v>312403</v>
      </c>
      <c r="D1314" t="s">
        <v>1789</v>
      </c>
      <c r="E1314" t="str">
        <f t="shared" si="20"/>
        <v>312403-Coleta de outros produtos aquáticos de água doce</v>
      </c>
    </row>
    <row r="1315" spans="1:5" hidden="1">
      <c r="A1315">
        <v>3004</v>
      </c>
      <c r="B1315">
        <v>312404</v>
      </c>
      <c r="D1315" t="s">
        <v>1790</v>
      </c>
      <c r="E1315" t="str">
        <f t="shared" si="20"/>
        <v>312404-Atividades de apoio à pesca em água doce</v>
      </c>
    </row>
    <row r="1316" spans="1:5" hidden="1">
      <c r="A1316">
        <v>3004</v>
      </c>
      <c r="B1316">
        <v>500301</v>
      </c>
      <c r="D1316" t="s">
        <v>968</v>
      </c>
      <c r="E1316" t="str">
        <f t="shared" si="20"/>
        <v>500301-Extração de carvão mineral</v>
      </c>
    </row>
    <row r="1317" spans="1:5" hidden="1">
      <c r="A1317">
        <v>3004</v>
      </c>
      <c r="B1317">
        <v>500302</v>
      </c>
      <c r="D1317" t="s">
        <v>969</v>
      </c>
      <c r="E1317" t="str">
        <f t="shared" si="20"/>
        <v>500302-Beneficiamento de carvão mineral</v>
      </c>
    </row>
    <row r="1318" spans="1:5" hidden="1">
      <c r="A1318">
        <v>3004</v>
      </c>
      <c r="B1318">
        <v>600001</v>
      </c>
      <c r="D1318" t="s">
        <v>970</v>
      </c>
      <c r="E1318" t="str">
        <f t="shared" si="20"/>
        <v>600001-Extração de petróleo e gás natural</v>
      </c>
    </row>
    <row r="1319" spans="1:5" hidden="1">
      <c r="A1319">
        <v>3004</v>
      </c>
      <c r="B1319">
        <v>600002</v>
      </c>
      <c r="D1319" t="s">
        <v>971</v>
      </c>
      <c r="E1319" t="str">
        <f t="shared" si="20"/>
        <v>600002-Extração e beneficiamento de xisto</v>
      </c>
    </row>
    <row r="1320" spans="1:5" hidden="1">
      <c r="A1320">
        <v>3004</v>
      </c>
      <c r="B1320">
        <v>600003</v>
      </c>
      <c r="D1320" t="s">
        <v>972</v>
      </c>
      <c r="E1320" t="str">
        <f t="shared" si="20"/>
        <v>600003-Extração e beneficiamento de areias betuminosas</v>
      </c>
    </row>
    <row r="1321" spans="1:5" hidden="1">
      <c r="A1321">
        <v>3004</v>
      </c>
      <c r="B1321">
        <v>710301</v>
      </c>
      <c r="D1321" t="s">
        <v>973</v>
      </c>
      <c r="E1321" t="str">
        <f t="shared" si="20"/>
        <v>710301-Extração de minério de ferro</v>
      </c>
    </row>
    <row r="1322" spans="1:5" hidden="1">
      <c r="A1322">
        <v>3004</v>
      </c>
      <c r="B1322">
        <v>710302</v>
      </c>
      <c r="D1322" t="s">
        <v>974</v>
      </c>
      <c r="E1322" t="str">
        <f t="shared" si="20"/>
        <v>710302-Pelotização, sinterização e outros beneficiamentos de minério de ferro</v>
      </c>
    </row>
    <row r="1323" spans="1:5" hidden="1">
      <c r="A1323">
        <v>3004</v>
      </c>
      <c r="B1323">
        <v>721901</v>
      </c>
      <c r="D1323" t="s">
        <v>975</v>
      </c>
      <c r="E1323" t="str">
        <f t="shared" si="20"/>
        <v>721901-Extração de minério de alumínio</v>
      </c>
    </row>
    <row r="1324" spans="1:5" hidden="1">
      <c r="A1324">
        <v>3004</v>
      </c>
      <c r="B1324">
        <v>721902</v>
      </c>
      <c r="D1324" t="s">
        <v>976</v>
      </c>
      <c r="E1324" t="str">
        <f t="shared" si="20"/>
        <v>721902-Beneficiamento de minério de alumínio</v>
      </c>
    </row>
    <row r="1325" spans="1:5" hidden="1">
      <c r="A1325">
        <v>3004</v>
      </c>
      <c r="B1325">
        <v>722701</v>
      </c>
      <c r="D1325" t="s">
        <v>977</v>
      </c>
      <c r="E1325" t="str">
        <f t="shared" si="20"/>
        <v>722701-Extração de minério de estanho</v>
      </c>
    </row>
    <row r="1326" spans="1:5" hidden="1">
      <c r="A1326">
        <v>3004</v>
      </c>
      <c r="B1326">
        <v>722702</v>
      </c>
      <c r="D1326" t="s">
        <v>978</v>
      </c>
      <c r="E1326" t="str">
        <f t="shared" si="20"/>
        <v>722702-Beneficiamento de minério de estanho</v>
      </c>
    </row>
    <row r="1327" spans="1:5" hidden="1">
      <c r="A1327">
        <v>3004</v>
      </c>
      <c r="B1327">
        <v>723501</v>
      </c>
      <c r="D1327" t="s">
        <v>979</v>
      </c>
      <c r="E1327" t="str">
        <f t="shared" si="20"/>
        <v>723501-Extração de minério de manganês</v>
      </c>
    </row>
    <row r="1328" spans="1:5" hidden="1">
      <c r="A1328">
        <v>3004</v>
      </c>
      <c r="B1328">
        <v>723502</v>
      </c>
      <c r="D1328" t="s">
        <v>980</v>
      </c>
      <c r="E1328" t="str">
        <f t="shared" si="20"/>
        <v>723502-Beneficiamento de minério de manganês</v>
      </c>
    </row>
    <row r="1329" spans="1:5" hidden="1">
      <c r="A1329">
        <v>3004</v>
      </c>
      <c r="B1329">
        <v>724301</v>
      </c>
      <c r="D1329" t="s">
        <v>981</v>
      </c>
      <c r="E1329" t="str">
        <f t="shared" si="20"/>
        <v>724301-Extração de minério de metais preciosos</v>
      </c>
    </row>
    <row r="1330" spans="1:5" hidden="1">
      <c r="A1330">
        <v>3004</v>
      </c>
      <c r="B1330">
        <v>724302</v>
      </c>
      <c r="D1330" t="s">
        <v>982</v>
      </c>
      <c r="E1330" t="str">
        <f t="shared" si="20"/>
        <v>724302-Beneficiamento de minério de metais preciosos</v>
      </c>
    </row>
    <row r="1331" spans="1:5" hidden="1">
      <c r="A1331">
        <v>3004</v>
      </c>
      <c r="B1331">
        <v>725100</v>
      </c>
      <c r="D1331" t="s">
        <v>983</v>
      </c>
      <c r="E1331" t="str">
        <f t="shared" si="20"/>
        <v>725100-Extração de minerais radioativos</v>
      </c>
    </row>
    <row r="1332" spans="1:5" hidden="1">
      <c r="A1332">
        <v>3004</v>
      </c>
      <c r="B1332">
        <v>729401</v>
      </c>
      <c r="D1332" t="s">
        <v>984</v>
      </c>
      <c r="E1332" t="str">
        <f t="shared" si="20"/>
        <v>729401-Extração de minérios de nióbio e titânio</v>
      </c>
    </row>
    <row r="1333" spans="1:5" hidden="1">
      <c r="A1333">
        <v>3004</v>
      </c>
      <c r="B1333">
        <v>729402</v>
      </c>
      <c r="D1333" t="s">
        <v>985</v>
      </c>
      <c r="E1333" t="str">
        <f t="shared" si="20"/>
        <v>729402-Extração de minério de tungstênio</v>
      </c>
    </row>
    <row r="1334" spans="1:5" hidden="1">
      <c r="A1334">
        <v>3004</v>
      </c>
      <c r="B1334">
        <v>729403</v>
      </c>
      <c r="D1334" t="s">
        <v>986</v>
      </c>
      <c r="E1334" t="str">
        <f t="shared" si="20"/>
        <v>729403-Extração de minério de níquel</v>
      </c>
    </row>
    <row r="1335" spans="1:5" hidden="1">
      <c r="A1335">
        <v>3004</v>
      </c>
      <c r="B1335">
        <v>729404</v>
      </c>
      <c r="D1335" t="s">
        <v>987</v>
      </c>
      <c r="E1335" t="str">
        <f t="shared" si="20"/>
        <v>729404-Extração de minérios de cobre, chumbo, zinco e outros minerais metálicos não-ferrosos</v>
      </c>
    </row>
    <row r="1336" spans="1:5" hidden="1">
      <c r="A1336">
        <v>3004</v>
      </c>
      <c r="B1336">
        <v>729405</v>
      </c>
      <c r="D1336" t="s">
        <v>988</v>
      </c>
      <c r="E1336" t="str">
        <f t="shared" si="20"/>
        <v>729405-Beneficiamento de minérios de cobre, chumbo, zinco e outros minerais metálicos não-ferrosos</v>
      </c>
    </row>
    <row r="1337" spans="1:5" hidden="1">
      <c r="A1337">
        <v>3004</v>
      </c>
      <c r="B1337">
        <v>810001</v>
      </c>
      <c r="D1337" t="s">
        <v>989</v>
      </c>
      <c r="E1337" t="str">
        <f t="shared" si="20"/>
        <v>810001-Extração de ardósia e beneficiamento associado</v>
      </c>
    </row>
    <row r="1338" spans="1:5" hidden="1">
      <c r="A1338">
        <v>3004</v>
      </c>
      <c r="B1338">
        <v>810002</v>
      </c>
      <c r="D1338" t="s">
        <v>990</v>
      </c>
      <c r="E1338" t="str">
        <f t="shared" si="20"/>
        <v>810002-Extração de granito e beneficiamento associado</v>
      </c>
    </row>
    <row r="1339" spans="1:5" hidden="1">
      <c r="A1339">
        <v>3004</v>
      </c>
      <c r="B1339">
        <v>810003</v>
      </c>
      <c r="D1339" t="s">
        <v>991</v>
      </c>
      <c r="E1339" t="str">
        <f t="shared" si="20"/>
        <v>810003-Extração de mármore e beneficiamento associado</v>
      </c>
    </row>
    <row r="1340" spans="1:5" hidden="1">
      <c r="A1340">
        <v>3004</v>
      </c>
      <c r="B1340">
        <v>810004</v>
      </c>
      <c r="D1340" t="s">
        <v>992</v>
      </c>
      <c r="E1340" t="str">
        <f t="shared" si="20"/>
        <v>810004-Extração de calcário e dolomita e beneficiamento associado</v>
      </c>
    </row>
    <row r="1341" spans="1:5" hidden="1">
      <c r="A1341">
        <v>3004</v>
      </c>
      <c r="B1341">
        <v>810005</v>
      </c>
      <c r="D1341" t="s">
        <v>993</v>
      </c>
      <c r="E1341" t="str">
        <f t="shared" si="20"/>
        <v>810005-Extração de gesso e caulim</v>
      </c>
    </row>
    <row r="1342" spans="1:5" hidden="1">
      <c r="A1342">
        <v>3004</v>
      </c>
      <c r="B1342">
        <v>810006</v>
      </c>
      <c r="D1342" t="s">
        <v>994</v>
      </c>
      <c r="E1342" t="str">
        <f t="shared" si="20"/>
        <v>810006-Extração de areia, cascalho ou pedregulho e beneficiamento associado</v>
      </c>
    </row>
    <row r="1343" spans="1:5" hidden="1">
      <c r="A1343">
        <v>3004</v>
      </c>
      <c r="B1343">
        <v>810007</v>
      </c>
      <c r="D1343" t="s">
        <v>995</v>
      </c>
      <c r="E1343" t="str">
        <f t="shared" si="20"/>
        <v>810007-Extração de argila e beneficiamento associado</v>
      </c>
    </row>
    <row r="1344" spans="1:5" hidden="1">
      <c r="A1344">
        <v>3004</v>
      </c>
      <c r="B1344">
        <v>810008</v>
      </c>
      <c r="D1344" t="s">
        <v>996</v>
      </c>
      <c r="E1344" t="str">
        <f t="shared" si="20"/>
        <v>810008-Extração de saibro e beneficiamento associado</v>
      </c>
    </row>
    <row r="1345" spans="1:5" hidden="1">
      <c r="A1345">
        <v>3004</v>
      </c>
      <c r="B1345">
        <v>810009</v>
      </c>
      <c r="D1345" t="s">
        <v>997</v>
      </c>
      <c r="E1345" t="str">
        <f t="shared" si="20"/>
        <v>810009-Extração de basalto e beneficiamento associado</v>
      </c>
    </row>
    <row r="1346" spans="1:5" hidden="1">
      <c r="A1346">
        <v>3004</v>
      </c>
      <c r="B1346">
        <v>810010</v>
      </c>
      <c r="D1346" t="s">
        <v>998</v>
      </c>
      <c r="E1346" t="str">
        <f t="shared" si="20"/>
        <v>810010-Beneficiamento de gesso e caulim associado à extração</v>
      </c>
    </row>
    <row r="1347" spans="1:5" hidden="1">
      <c r="A1347">
        <v>3004</v>
      </c>
      <c r="B1347">
        <v>810099</v>
      </c>
      <c r="D1347" t="s">
        <v>999</v>
      </c>
      <c r="E1347" t="str">
        <f t="shared" si="20"/>
        <v>810099-Extração e britamento de pedras e outros materiais para construção e beneficiamento associado</v>
      </c>
    </row>
    <row r="1348" spans="1:5" hidden="1">
      <c r="A1348">
        <v>3004</v>
      </c>
      <c r="B1348">
        <v>891600</v>
      </c>
      <c r="D1348" t="s">
        <v>1000</v>
      </c>
      <c r="E1348" t="str">
        <f t="shared" si="20"/>
        <v>891600-Extração de minerais para fabricação de adubos, fertilizantes e outros produtos químicos</v>
      </c>
    </row>
    <row r="1349" spans="1:5" hidden="1">
      <c r="A1349">
        <v>3004</v>
      </c>
      <c r="B1349">
        <v>892401</v>
      </c>
      <c r="D1349" t="s">
        <v>1001</v>
      </c>
      <c r="E1349" t="str">
        <f t="shared" si="20"/>
        <v>892401-Extração de sal marinho</v>
      </c>
    </row>
    <row r="1350" spans="1:5" hidden="1">
      <c r="A1350">
        <v>3004</v>
      </c>
      <c r="B1350">
        <v>892402</v>
      </c>
      <c r="D1350" t="s">
        <v>1002</v>
      </c>
      <c r="E1350" t="str">
        <f t="shared" si="20"/>
        <v>892402-Extração de sal-gema</v>
      </c>
    </row>
    <row r="1351" spans="1:5" hidden="1">
      <c r="A1351">
        <v>3004</v>
      </c>
      <c r="B1351">
        <v>892403</v>
      </c>
      <c r="D1351" t="s">
        <v>1003</v>
      </c>
      <c r="E1351" t="str">
        <f t="shared" si="20"/>
        <v>892403-Refino e outros tratamentos do sal</v>
      </c>
    </row>
    <row r="1352" spans="1:5" hidden="1">
      <c r="A1352">
        <v>3004</v>
      </c>
      <c r="B1352">
        <v>893200</v>
      </c>
      <c r="D1352" t="s">
        <v>1004</v>
      </c>
      <c r="E1352" t="str">
        <f t="shared" ref="E1352:E1415" si="21">CONCATENATE(B1352,"-",D1352)</f>
        <v>893200-Extração de gemas (pedras preciosas e semipreciosas)</v>
      </c>
    </row>
    <row r="1353" spans="1:5" hidden="1">
      <c r="A1353">
        <v>3004</v>
      </c>
      <c r="B1353">
        <v>899101</v>
      </c>
      <c r="D1353" t="s">
        <v>1005</v>
      </c>
      <c r="E1353" t="str">
        <f t="shared" si="21"/>
        <v>899101-Extração de grafita</v>
      </c>
    </row>
    <row r="1354" spans="1:5" hidden="1">
      <c r="A1354">
        <v>3004</v>
      </c>
      <c r="B1354">
        <v>899102</v>
      </c>
      <c r="D1354" t="s">
        <v>1006</v>
      </c>
      <c r="E1354" t="str">
        <f t="shared" si="21"/>
        <v>899102-Extração de quartzo</v>
      </c>
    </row>
    <row r="1355" spans="1:5" hidden="1">
      <c r="A1355">
        <v>3004</v>
      </c>
      <c r="B1355">
        <v>899103</v>
      </c>
      <c r="D1355" t="s">
        <v>1007</v>
      </c>
      <c r="E1355" t="str">
        <f t="shared" si="21"/>
        <v>899103-Extração de amianto</v>
      </c>
    </row>
    <row r="1356" spans="1:5" hidden="1">
      <c r="A1356">
        <v>3004</v>
      </c>
      <c r="B1356">
        <v>899199</v>
      </c>
      <c r="D1356" t="s">
        <v>1008</v>
      </c>
      <c r="E1356" t="str">
        <f t="shared" si="21"/>
        <v>899199-Extração de outros minerais não-metálicos não especificados</v>
      </c>
    </row>
    <row r="1357" spans="1:5" hidden="1">
      <c r="A1357">
        <v>3004</v>
      </c>
      <c r="B1357">
        <v>910600</v>
      </c>
      <c r="D1357" t="s">
        <v>1009</v>
      </c>
      <c r="E1357" t="str">
        <f t="shared" si="21"/>
        <v>910600-Atividades de apoio à extração de petróleo e gás natural</v>
      </c>
    </row>
    <row r="1358" spans="1:5" hidden="1">
      <c r="A1358">
        <v>3004</v>
      </c>
      <c r="B1358">
        <v>990401</v>
      </c>
      <c r="D1358" t="s">
        <v>1010</v>
      </c>
      <c r="E1358" t="str">
        <f t="shared" si="21"/>
        <v>990401-Atividades de apoio à extração de minério de ferro</v>
      </c>
    </row>
    <row r="1359" spans="1:5" hidden="1">
      <c r="A1359">
        <v>3004</v>
      </c>
      <c r="B1359">
        <v>990402</v>
      </c>
      <c r="D1359" t="s">
        <v>1011</v>
      </c>
      <c r="E1359" t="str">
        <f t="shared" si="21"/>
        <v>990402-Atividades de apoio à extração de minerais metálicos não-ferrosos</v>
      </c>
    </row>
    <row r="1360" spans="1:5" hidden="1">
      <c r="A1360">
        <v>3004</v>
      </c>
      <c r="B1360">
        <v>990403</v>
      </c>
      <c r="D1360" t="s">
        <v>1012</v>
      </c>
      <c r="E1360" t="str">
        <f t="shared" si="21"/>
        <v>990403-Atividades de apoio à extração de minerais não-metálicos</v>
      </c>
    </row>
    <row r="1361" spans="1:5" hidden="1">
      <c r="A1361">
        <v>3004</v>
      </c>
      <c r="B1361">
        <v>3511501</v>
      </c>
      <c r="D1361" t="s">
        <v>1435</v>
      </c>
      <c r="E1361" t="str">
        <f t="shared" si="21"/>
        <v>3511501-Geração de energia elétrica</v>
      </c>
    </row>
    <row r="1362" spans="1:5" hidden="1">
      <c r="A1362">
        <v>3004</v>
      </c>
      <c r="B1362">
        <v>3511502</v>
      </c>
      <c r="D1362" t="s">
        <v>1791</v>
      </c>
      <c r="E1362" t="str">
        <f t="shared" si="21"/>
        <v>3511502-Atividades de coordenação e controle da operação da geração e transmissão de energia elétrica</v>
      </c>
    </row>
    <row r="1363" spans="1:5" hidden="1">
      <c r="A1363">
        <v>3004</v>
      </c>
      <c r="B1363">
        <v>3512300</v>
      </c>
      <c r="D1363" t="s">
        <v>1792</v>
      </c>
      <c r="E1363" t="str">
        <f t="shared" si="21"/>
        <v>3512300-Transmissão de energia elétrica</v>
      </c>
    </row>
    <row r="1364" spans="1:5" hidden="1">
      <c r="A1364">
        <v>3004</v>
      </c>
      <c r="B1364">
        <v>3513100</v>
      </c>
      <c r="D1364" t="s">
        <v>1793</v>
      </c>
      <c r="E1364" t="str">
        <f t="shared" si="21"/>
        <v>3513100-Comércio atacadista de energia elétrica</v>
      </c>
    </row>
    <row r="1365" spans="1:5" hidden="1">
      <c r="A1365">
        <v>3004</v>
      </c>
      <c r="B1365">
        <v>3520401</v>
      </c>
      <c r="D1365" t="s">
        <v>1794</v>
      </c>
      <c r="E1365" t="str">
        <f t="shared" si="21"/>
        <v>3520401-Produção de gás; processamento de gás natural</v>
      </c>
    </row>
    <row r="1366" spans="1:5" hidden="1">
      <c r="A1366">
        <v>3004</v>
      </c>
      <c r="B1366">
        <v>3520402</v>
      </c>
      <c r="D1366" t="s">
        <v>1795</v>
      </c>
      <c r="E1366" t="str">
        <f t="shared" si="21"/>
        <v>3520402-Distribuição de combustíveis gasosos por redes urbanas</v>
      </c>
    </row>
    <row r="1367" spans="1:5" hidden="1">
      <c r="A1367">
        <v>3004</v>
      </c>
      <c r="B1367">
        <v>3530100</v>
      </c>
      <c r="D1367" t="s">
        <v>1796</v>
      </c>
      <c r="E1367" t="str">
        <f t="shared" si="21"/>
        <v>3530100-Produção e distribuição de vapor, água quente e ar condicionado</v>
      </c>
    </row>
    <row r="1368" spans="1:5" hidden="1">
      <c r="A1368">
        <v>3004</v>
      </c>
      <c r="B1368">
        <v>3600601</v>
      </c>
      <c r="D1368" t="s">
        <v>1797</v>
      </c>
      <c r="E1368" t="str">
        <f t="shared" si="21"/>
        <v>3600601-Captação, tratamento e distribuição de água</v>
      </c>
    </row>
    <row r="1369" spans="1:5" hidden="1">
      <c r="A1369">
        <v>3004</v>
      </c>
      <c r="B1369">
        <v>3600602</v>
      </c>
      <c r="D1369" t="s">
        <v>1798</v>
      </c>
      <c r="E1369" t="str">
        <f t="shared" si="21"/>
        <v>3600602-Distribuição de água por caminhões</v>
      </c>
    </row>
    <row r="1370" spans="1:5" hidden="1">
      <c r="A1370">
        <v>3004</v>
      </c>
      <c r="B1370">
        <v>3701100</v>
      </c>
      <c r="D1370" t="s">
        <v>1799</v>
      </c>
      <c r="E1370" t="str">
        <f t="shared" si="21"/>
        <v>3701100-Gestão de redes de esgoto</v>
      </c>
    </row>
    <row r="1371" spans="1:5" hidden="1">
      <c r="A1371">
        <v>3004</v>
      </c>
      <c r="B1371">
        <v>3702900</v>
      </c>
      <c r="D1371" t="s">
        <v>1800</v>
      </c>
      <c r="E1371" t="str">
        <f t="shared" si="21"/>
        <v>3702900-Atividades relacionadas a esgoto, exceto a gestão de redes</v>
      </c>
    </row>
    <row r="1372" spans="1:5" hidden="1">
      <c r="A1372">
        <v>3004</v>
      </c>
      <c r="B1372">
        <v>3811400</v>
      </c>
      <c r="D1372" t="s">
        <v>1801</v>
      </c>
      <c r="E1372" t="str">
        <f t="shared" si="21"/>
        <v>3811400-Coleta de resíduos não-perigosos</v>
      </c>
    </row>
    <row r="1373" spans="1:5" hidden="1">
      <c r="A1373">
        <v>3004</v>
      </c>
      <c r="B1373">
        <v>3812200</v>
      </c>
      <c r="D1373" t="s">
        <v>1802</v>
      </c>
      <c r="E1373" t="str">
        <f t="shared" si="21"/>
        <v>3812200-Coleta de resíduos perigosos</v>
      </c>
    </row>
    <row r="1374" spans="1:5" hidden="1">
      <c r="A1374">
        <v>3004</v>
      </c>
      <c r="B1374">
        <v>3821100</v>
      </c>
      <c r="D1374" t="s">
        <v>1803</v>
      </c>
      <c r="E1374" t="str">
        <f t="shared" si="21"/>
        <v>3821100-Tratamento e disposição de resíduos não-perigosos</v>
      </c>
    </row>
    <row r="1375" spans="1:5" hidden="1">
      <c r="A1375">
        <v>3004</v>
      </c>
      <c r="B1375">
        <v>3822000</v>
      </c>
      <c r="D1375" t="s">
        <v>1804</v>
      </c>
      <c r="E1375" t="str">
        <f t="shared" si="21"/>
        <v>3822000-Tratamento e disposição de resíduos perigosos</v>
      </c>
    </row>
    <row r="1376" spans="1:5" hidden="1">
      <c r="A1376">
        <v>3004</v>
      </c>
      <c r="B1376">
        <v>3831901</v>
      </c>
      <c r="D1376" t="s">
        <v>1805</v>
      </c>
      <c r="E1376" t="str">
        <f t="shared" si="21"/>
        <v>3831901-Recuperação de sucatas de alumínio</v>
      </c>
    </row>
    <row r="1377" spans="1:5" hidden="1">
      <c r="A1377">
        <v>3004</v>
      </c>
      <c r="B1377">
        <v>3831999</v>
      </c>
      <c r="D1377" t="s">
        <v>1806</v>
      </c>
      <c r="E1377" t="str">
        <f t="shared" si="21"/>
        <v>3831999-Recuperação de materiais metálicos, exceto alumínio</v>
      </c>
    </row>
    <row r="1378" spans="1:5" hidden="1">
      <c r="A1378">
        <v>3004</v>
      </c>
      <c r="B1378">
        <v>3832700</v>
      </c>
      <c r="D1378" t="s">
        <v>1807</v>
      </c>
      <c r="E1378" t="str">
        <f t="shared" si="21"/>
        <v>3832700-Recuperação de materiais plásticos</v>
      </c>
    </row>
    <row r="1379" spans="1:5" hidden="1">
      <c r="A1379">
        <v>3004</v>
      </c>
      <c r="B1379">
        <v>3839401</v>
      </c>
      <c r="D1379" t="s">
        <v>1808</v>
      </c>
      <c r="E1379" t="str">
        <f t="shared" si="21"/>
        <v>3839401-Usinas de compostagem</v>
      </c>
    </row>
    <row r="1380" spans="1:5" hidden="1">
      <c r="A1380">
        <v>3004</v>
      </c>
      <c r="B1380">
        <v>3839499</v>
      </c>
      <c r="D1380" t="s">
        <v>1809</v>
      </c>
      <c r="E1380" t="str">
        <f t="shared" si="21"/>
        <v>3839499-Recuperação de materiais não especificados</v>
      </c>
    </row>
    <row r="1381" spans="1:5" hidden="1">
      <c r="A1381">
        <v>3004</v>
      </c>
      <c r="B1381">
        <v>3900500</v>
      </c>
      <c r="D1381" t="s">
        <v>1810</v>
      </c>
      <c r="E1381" t="str">
        <f t="shared" si="21"/>
        <v>3900500-Descontaminação e outros serviços de gestão de resíduos</v>
      </c>
    </row>
    <row r="1382" spans="1:5" hidden="1">
      <c r="A1382">
        <v>3004</v>
      </c>
      <c r="B1382">
        <v>4110700</v>
      </c>
      <c r="D1382" t="s">
        <v>1811</v>
      </c>
      <c r="E1382" t="str">
        <f t="shared" si="21"/>
        <v>4110700-Incorporação de empreendimentos imobiliários</v>
      </c>
    </row>
    <row r="1383" spans="1:5" hidden="1">
      <c r="A1383">
        <v>3004</v>
      </c>
      <c r="B1383">
        <v>4120400</v>
      </c>
      <c r="D1383" t="s">
        <v>1812</v>
      </c>
      <c r="E1383" t="str">
        <f t="shared" si="21"/>
        <v>4120400-Construção de edifícios</v>
      </c>
    </row>
    <row r="1384" spans="1:5" hidden="1">
      <c r="A1384">
        <v>3004</v>
      </c>
      <c r="B1384">
        <v>4211101</v>
      </c>
      <c r="D1384" t="s">
        <v>1813</v>
      </c>
      <c r="E1384" t="str">
        <f t="shared" si="21"/>
        <v>4211101-Construção de rodovias e ferrovias</v>
      </c>
    </row>
    <row r="1385" spans="1:5" hidden="1">
      <c r="A1385">
        <v>3004</v>
      </c>
      <c r="B1385">
        <v>4211102</v>
      </c>
      <c r="D1385" t="s">
        <v>1814</v>
      </c>
      <c r="E1385" t="str">
        <f t="shared" si="21"/>
        <v>4211102-Pintura para sinalização em pistas rodoviárias e aeroportos</v>
      </c>
    </row>
    <row r="1386" spans="1:5" hidden="1">
      <c r="A1386">
        <v>3004</v>
      </c>
      <c r="B1386">
        <v>4212000</v>
      </c>
      <c r="D1386" t="s">
        <v>1815</v>
      </c>
      <c r="E1386" t="str">
        <f t="shared" si="21"/>
        <v>4212000-Construção de obras de arte especiais</v>
      </c>
    </row>
    <row r="1387" spans="1:5" hidden="1">
      <c r="A1387">
        <v>3004</v>
      </c>
      <c r="B1387">
        <v>4213800</v>
      </c>
      <c r="D1387" t="s">
        <v>1816</v>
      </c>
      <c r="E1387" t="str">
        <f t="shared" si="21"/>
        <v>4213800-Obras de urbanização - ruas, praças e calçadas</v>
      </c>
    </row>
    <row r="1388" spans="1:5" hidden="1">
      <c r="A1388">
        <v>3004</v>
      </c>
      <c r="B1388">
        <v>4221901</v>
      </c>
      <c r="D1388" t="s">
        <v>1817</v>
      </c>
      <c r="E1388" t="str">
        <f t="shared" si="21"/>
        <v>4221901-Construção de barragens e represas para geração de energia elétrica</v>
      </c>
    </row>
    <row r="1389" spans="1:5" hidden="1">
      <c r="A1389">
        <v>3004</v>
      </c>
      <c r="B1389">
        <v>4221902</v>
      </c>
      <c r="D1389" t="s">
        <v>1818</v>
      </c>
      <c r="E1389" t="str">
        <f t="shared" si="21"/>
        <v>4221902-Construção de estações e redes de distribuição de energia elétrica</v>
      </c>
    </row>
    <row r="1390" spans="1:5" hidden="1">
      <c r="A1390">
        <v>3004</v>
      </c>
      <c r="B1390">
        <v>4221903</v>
      </c>
      <c r="D1390" t="s">
        <v>1819</v>
      </c>
      <c r="E1390" t="str">
        <f t="shared" si="21"/>
        <v>4221903-Manutenção de redes de distribuição de energia elétrica</v>
      </c>
    </row>
    <row r="1391" spans="1:5" hidden="1">
      <c r="A1391">
        <v>3004</v>
      </c>
      <c r="B1391">
        <v>4221904</v>
      </c>
      <c r="D1391" t="s">
        <v>1820</v>
      </c>
      <c r="E1391" t="str">
        <f t="shared" si="21"/>
        <v>4221904-Construção de estações e redes de telecomunicações</v>
      </c>
    </row>
    <row r="1392" spans="1:5" hidden="1">
      <c r="A1392">
        <v>3004</v>
      </c>
      <c r="B1392">
        <v>4221905</v>
      </c>
      <c r="D1392" t="s">
        <v>1821</v>
      </c>
      <c r="E1392" t="str">
        <f t="shared" si="21"/>
        <v>4221905-Manutenção de estações e redes de telecomunicações</v>
      </c>
    </row>
    <row r="1393" spans="1:5" hidden="1">
      <c r="A1393">
        <v>3004</v>
      </c>
      <c r="B1393">
        <v>4222701</v>
      </c>
      <c r="D1393" t="s">
        <v>1822</v>
      </c>
      <c r="E1393" t="str">
        <f t="shared" si="21"/>
        <v>4222701-Construção de redes de abastecimento de água, coleta de esgoto e construções correlatas</v>
      </c>
    </row>
    <row r="1394" spans="1:5" hidden="1">
      <c r="A1394">
        <v>3004</v>
      </c>
      <c r="B1394">
        <v>4222702</v>
      </c>
      <c r="D1394" t="s">
        <v>1823</v>
      </c>
      <c r="E1394" t="str">
        <f t="shared" si="21"/>
        <v>4222702-Obras de irrigação</v>
      </c>
    </row>
    <row r="1395" spans="1:5" hidden="1">
      <c r="A1395">
        <v>3004</v>
      </c>
      <c r="B1395">
        <v>4223500</v>
      </c>
      <c r="D1395" t="s">
        <v>1824</v>
      </c>
      <c r="E1395" t="str">
        <f t="shared" si="21"/>
        <v>4223500-Construção de redes de transportes por dutos, exceto para água e esgoto</v>
      </c>
    </row>
    <row r="1396" spans="1:5" hidden="1">
      <c r="A1396">
        <v>3004</v>
      </c>
      <c r="B1396">
        <v>4291000</v>
      </c>
      <c r="D1396" t="s">
        <v>1825</v>
      </c>
      <c r="E1396" t="str">
        <f t="shared" si="21"/>
        <v>4291000-Obras portuárias, marítimas e fluviais</v>
      </c>
    </row>
    <row r="1397" spans="1:5" hidden="1">
      <c r="A1397">
        <v>3004</v>
      </c>
      <c r="B1397">
        <v>4292801</v>
      </c>
      <c r="D1397" t="s">
        <v>1826</v>
      </c>
      <c r="E1397" t="str">
        <f t="shared" si="21"/>
        <v>4292801-Montagem de estruturas metálicas</v>
      </c>
    </row>
    <row r="1398" spans="1:5" hidden="1">
      <c r="A1398">
        <v>3004</v>
      </c>
      <c r="B1398">
        <v>4292802</v>
      </c>
      <c r="D1398" t="s">
        <v>1827</v>
      </c>
      <c r="E1398" t="str">
        <f t="shared" si="21"/>
        <v>4292802-Obras de montagem industrial</v>
      </c>
    </row>
    <row r="1399" spans="1:5" hidden="1">
      <c r="A1399">
        <v>3004</v>
      </c>
      <c r="B1399">
        <v>4299501</v>
      </c>
      <c r="D1399" t="s">
        <v>1828</v>
      </c>
      <c r="E1399" t="str">
        <f t="shared" si="21"/>
        <v>4299501-Construção de instalações esportivas e recreativas</v>
      </c>
    </row>
    <row r="1400" spans="1:5" hidden="1">
      <c r="A1400">
        <v>3004</v>
      </c>
      <c r="B1400">
        <v>4299599</v>
      </c>
      <c r="D1400" t="s">
        <v>1829</v>
      </c>
      <c r="E1400" t="str">
        <f t="shared" si="21"/>
        <v>4299599-Outras obras de engenharia civil não especificadas</v>
      </c>
    </row>
    <row r="1401" spans="1:5" hidden="1">
      <c r="A1401">
        <v>3004</v>
      </c>
      <c r="B1401">
        <v>4311801</v>
      </c>
      <c r="D1401" t="s">
        <v>1830</v>
      </c>
      <c r="E1401" t="str">
        <f t="shared" si="21"/>
        <v>4311801-Demolição de edifícios e outras estruturas</v>
      </c>
    </row>
    <row r="1402" spans="1:5" hidden="1">
      <c r="A1402">
        <v>3004</v>
      </c>
      <c r="B1402">
        <v>4311802</v>
      </c>
      <c r="D1402" t="s">
        <v>1831</v>
      </c>
      <c r="E1402" t="str">
        <f t="shared" si="21"/>
        <v>4311802-Preparação de canteiro e limpeza de terreno</v>
      </c>
    </row>
    <row r="1403" spans="1:5" hidden="1">
      <c r="A1403">
        <v>3004</v>
      </c>
      <c r="B1403">
        <v>4312600</v>
      </c>
      <c r="D1403" t="s">
        <v>1832</v>
      </c>
      <c r="E1403" t="str">
        <f t="shared" si="21"/>
        <v>4312600-Perfurações e sondagens</v>
      </c>
    </row>
    <row r="1404" spans="1:5" hidden="1">
      <c r="A1404">
        <v>3004</v>
      </c>
      <c r="B1404">
        <v>4313400</v>
      </c>
      <c r="D1404" t="s">
        <v>1833</v>
      </c>
      <c r="E1404" t="str">
        <f t="shared" si="21"/>
        <v>4313400-Obras de terraplenagem</v>
      </c>
    </row>
    <row r="1405" spans="1:5" hidden="1">
      <c r="A1405">
        <v>3004</v>
      </c>
      <c r="B1405">
        <v>4319300</v>
      </c>
      <c r="D1405" t="s">
        <v>1834</v>
      </c>
      <c r="E1405" t="str">
        <f t="shared" si="21"/>
        <v>4319300-Serviços de preparação do terreno não especificados</v>
      </c>
    </row>
    <row r="1406" spans="1:5" hidden="1">
      <c r="A1406">
        <v>3004</v>
      </c>
      <c r="B1406">
        <v>4321500</v>
      </c>
      <c r="D1406" t="s">
        <v>1835</v>
      </c>
      <c r="E1406" t="str">
        <f t="shared" si="21"/>
        <v>4321500-Instalação e manutenção elétrica</v>
      </c>
    </row>
    <row r="1407" spans="1:5" hidden="1">
      <c r="A1407">
        <v>3004</v>
      </c>
      <c r="B1407">
        <v>4322301</v>
      </c>
      <c r="D1407" t="s">
        <v>1836</v>
      </c>
      <c r="E1407" t="str">
        <f t="shared" si="21"/>
        <v>4322301-Instalações hidráulicas, sanitárias e de gás</v>
      </c>
    </row>
    <row r="1408" spans="1:5" hidden="1">
      <c r="A1408">
        <v>3004</v>
      </c>
      <c r="B1408">
        <v>4322302</v>
      </c>
      <c r="D1408" t="s">
        <v>1837</v>
      </c>
      <c r="E1408" t="str">
        <f t="shared" si="21"/>
        <v>4322302-Instalação e manutenção de sistemas centrais de ar condicionado, de ventilação e refrigeração</v>
      </c>
    </row>
    <row r="1409" spans="1:5" hidden="1">
      <c r="A1409">
        <v>3004</v>
      </c>
      <c r="B1409">
        <v>4322303</v>
      </c>
      <c r="D1409" t="s">
        <v>1838</v>
      </c>
      <c r="E1409" t="str">
        <f t="shared" si="21"/>
        <v>4322303-Instalações de sistema de prevenção contra incêndio</v>
      </c>
    </row>
    <row r="1410" spans="1:5" hidden="1">
      <c r="A1410">
        <v>3004</v>
      </c>
      <c r="B1410">
        <v>4329101</v>
      </c>
      <c r="D1410" t="s">
        <v>1839</v>
      </c>
      <c r="E1410" t="str">
        <f t="shared" si="21"/>
        <v>4329101-Instalação de painéis publicitários</v>
      </c>
    </row>
    <row r="1411" spans="1:5" hidden="1">
      <c r="A1411">
        <v>3004</v>
      </c>
      <c r="B1411">
        <v>4329102</v>
      </c>
      <c r="D1411" t="s">
        <v>1840</v>
      </c>
      <c r="E1411" t="str">
        <f t="shared" si="21"/>
        <v>4329102-Instalação de equipamentos para orientação à navegação marítima, fluvial e lacustre</v>
      </c>
    </row>
    <row r="1412" spans="1:5" hidden="1">
      <c r="A1412">
        <v>3004</v>
      </c>
      <c r="B1412">
        <v>4329103</v>
      </c>
      <c r="D1412" t="s">
        <v>1841</v>
      </c>
      <c r="E1412" t="str">
        <f t="shared" si="21"/>
        <v>4329103-Instalação, manutenção e reparação de elevadores, escadas e esteiras rolantes</v>
      </c>
    </row>
    <row r="1413" spans="1:5" hidden="1">
      <c r="A1413">
        <v>3004</v>
      </c>
      <c r="B1413">
        <v>4329104</v>
      </c>
      <c r="D1413" t="s">
        <v>1842</v>
      </c>
      <c r="E1413" t="str">
        <f t="shared" si="21"/>
        <v>4329104-Montagem e instalação de sistemas e equipamentos de iluminação e sinalização</v>
      </c>
    </row>
    <row r="1414" spans="1:5" hidden="1">
      <c r="A1414">
        <v>3004</v>
      </c>
      <c r="B1414">
        <v>4329105</v>
      </c>
      <c r="D1414" t="s">
        <v>1843</v>
      </c>
      <c r="E1414" t="str">
        <f t="shared" si="21"/>
        <v>4329105-Tratamentos térmicos, acústicos ou de vibração</v>
      </c>
    </row>
    <row r="1415" spans="1:5" hidden="1">
      <c r="A1415">
        <v>3004</v>
      </c>
      <c r="B1415">
        <v>4329199</v>
      </c>
      <c r="D1415" t="s">
        <v>1844</v>
      </c>
      <c r="E1415" t="str">
        <f t="shared" si="21"/>
        <v>4329199-Outras obras de instalações em construções não especificadas anteriormente</v>
      </c>
    </row>
    <row r="1416" spans="1:5" hidden="1">
      <c r="A1416">
        <v>3004</v>
      </c>
      <c r="B1416">
        <v>4330401</v>
      </c>
      <c r="D1416" t="s">
        <v>1845</v>
      </c>
      <c r="E1416" t="str">
        <f t="shared" ref="E1416:E1479" si="22">CONCATENATE(B1416,"-",D1416)</f>
        <v>4330401-Impermeabilização em obras de engenharia civil</v>
      </c>
    </row>
    <row r="1417" spans="1:5" hidden="1">
      <c r="A1417">
        <v>3004</v>
      </c>
      <c r="B1417">
        <v>4330402</v>
      </c>
      <c r="D1417" t="s">
        <v>1846</v>
      </c>
      <c r="E1417" t="str">
        <f t="shared" si="22"/>
        <v>4330402-Instalação de portas, janelas, tetos, divisórias e armários embutidos de qualquer material</v>
      </c>
    </row>
    <row r="1418" spans="1:5" hidden="1">
      <c r="A1418">
        <v>3004</v>
      </c>
      <c r="B1418">
        <v>4330403</v>
      </c>
      <c r="D1418" t="s">
        <v>1847</v>
      </c>
      <c r="E1418" t="str">
        <f t="shared" si="22"/>
        <v>4330403-Obras de acabamento em gesso e estuque</v>
      </c>
    </row>
    <row r="1419" spans="1:5" hidden="1">
      <c r="A1419">
        <v>3004</v>
      </c>
      <c r="B1419">
        <v>4330404</v>
      </c>
      <c r="D1419" t="s">
        <v>1848</v>
      </c>
      <c r="E1419" t="str">
        <f t="shared" si="22"/>
        <v>4330404-Serviços de pintura de edifícios em geral</v>
      </c>
    </row>
    <row r="1420" spans="1:5" hidden="1">
      <c r="A1420">
        <v>3004</v>
      </c>
      <c r="B1420">
        <v>4330405</v>
      </c>
      <c r="D1420" t="s">
        <v>1849</v>
      </c>
      <c r="E1420" t="str">
        <f t="shared" si="22"/>
        <v>4330405-Aplicação de revestimentos e de resinas em interiores e exteriores</v>
      </c>
    </row>
    <row r="1421" spans="1:5" hidden="1">
      <c r="A1421">
        <v>3004</v>
      </c>
      <c r="B1421">
        <v>4330499</v>
      </c>
      <c r="D1421" t="s">
        <v>1850</v>
      </c>
      <c r="E1421" t="str">
        <f t="shared" si="22"/>
        <v>4330499-Outras obras de acabamento da construção</v>
      </c>
    </row>
    <row r="1422" spans="1:5" hidden="1">
      <c r="A1422">
        <v>3004</v>
      </c>
      <c r="B1422">
        <v>4391600</v>
      </c>
      <c r="D1422" t="s">
        <v>1851</v>
      </c>
      <c r="E1422" t="str">
        <f t="shared" si="22"/>
        <v>4391600-Obras de fundações</v>
      </c>
    </row>
    <row r="1423" spans="1:5" hidden="1">
      <c r="A1423">
        <v>3004</v>
      </c>
      <c r="B1423">
        <v>4399101</v>
      </c>
      <c r="D1423" t="s">
        <v>1852</v>
      </c>
      <c r="E1423" t="str">
        <f t="shared" si="22"/>
        <v>4399101-Administração de obras</v>
      </c>
    </row>
    <row r="1424" spans="1:5" hidden="1">
      <c r="A1424">
        <v>3004</v>
      </c>
      <c r="B1424">
        <v>4399102</v>
      </c>
      <c r="D1424" t="s">
        <v>1853</v>
      </c>
      <c r="E1424" t="str">
        <f t="shared" si="22"/>
        <v>4399102-Montagem e desmontagem de andaimes e outras estruturas temporárias</v>
      </c>
    </row>
    <row r="1425" spans="1:5" hidden="1">
      <c r="A1425">
        <v>3004</v>
      </c>
      <c r="B1425">
        <v>4399103</v>
      </c>
      <c r="D1425" t="s">
        <v>1854</v>
      </c>
      <c r="E1425" t="str">
        <f t="shared" si="22"/>
        <v>4399103-Obras de alvenaria</v>
      </c>
    </row>
    <row r="1426" spans="1:5" hidden="1">
      <c r="A1426">
        <v>3004</v>
      </c>
      <c r="B1426">
        <v>4399104</v>
      </c>
      <c r="D1426" t="s">
        <v>1855</v>
      </c>
      <c r="E1426" t="str">
        <f t="shared" si="22"/>
        <v>4399104-Serviços de operação e fornecimento de equipamentos para transporte e elevação de cargas e pessoas p</v>
      </c>
    </row>
    <row r="1427" spans="1:5" hidden="1">
      <c r="A1427">
        <v>3004</v>
      </c>
      <c r="B1427">
        <v>4399105</v>
      </c>
      <c r="D1427" t="s">
        <v>1856</v>
      </c>
      <c r="E1427" t="str">
        <f t="shared" si="22"/>
        <v>4399105-Perfuração e construção de poços de água</v>
      </c>
    </row>
    <row r="1428" spans="1:5" hidden="1">
      <c r="A1428">
        <v>3004</v>
      </c>
      <c r="B1428">
        <v>4399199</v>
      </c>
      <c r="D1428" t="s">
        <v>1857</v>
      </c>
      <c r="E1428" t="str">
        <f t="shared" si="22"/>
        <v>4399199-Serviços especializados para construção não especificados</v>
      </c>
    </row>
    <row r="1429" spans="1:5" hidden="1">
      <c r="A1429">
        <v>3004</v>
      </c>
      <c r="B1429">
        <v>5510801</v>
      </c>
      <c r="D1429" t="s">
        <v>1858</v>
      </c>
      <c r="E1429" t="str">
        <f t="shared" si="22"/>
        <v>5510801-Hotéis</v>
      </c>
    </row>
    <row r="1430" spans="1:5" hidden="1">
      <c r="A1430">
        <v>3004</v>
      </c>
      <c r="B1430">
        <v>5510802</v>
      </c>
      <c r="D1430" t="s">
        <v>1859</v>
      </c>
      <c r="E1430" t="str">
        <f t="shared" si="22"/>
        <v>5510802-Apart-hotéis</v>
      </c>
    </row>
    <row r="1431" spans="1:5" hidden="1">
      <c r="A1431">
        <v>3004</v>
      </c>
      <c r="B1431">
        <v>5510803</v>
      </c>
      <c r="D1431" t="s">
        <v>1860</v>
      </c>
      <c r="E1431" t="str">
        <f t="shared" si="22"/>
        <v>5510803-Motéis</v>
      </c>
    </row>
    <row r="1432" spans="1:5" hidden="1">
      <c r="A1432">
        <v>3004</v>
      </c>
      <c r="B1432">
        <v>5590601</v>
      </c>
      <c r="D1432" t="s">
        <v>1861</v>
      </c>
      <c r="E1432" t="str">
        <f t="shared" si="22"/>
        <v>5590601-Albergues, exceto assistenciais</v>
      </c>
    </row>
    <row r="1433" spans="1:5" hidden="1">
      <c r="A1433">
        <v>3004</v>
      </c>
      <c r="B1433">
        <v>5590602</v>
      </c>
      <c r="D1433" t="s">
        <v>1862</v>
      </c>
      <c r="E1433" t="str">
        <f t="shared" si="22"/>
        <v>5590602-Campings</v>
      </c>
    </row>
    <row r="1434" spans="1:5" hidden="1">
      <c r="A1434">
        <v>3004</v>
      </c>
      <c r="B1434">
        <v>5590603</v>
      </c>
      <c r="D1434" t="s">
        <v>1863</v>
      </c>
      <c r="E1434" t="str">
        <f t="shared" si="22"/>
        <v>5590603-Pensões (alojamento)</v>
      </c>
    </row>
    <row r="1435" spans="1:5" hidden="1">
      <c r="A1435">
        <v>3004</v>
      </c>
      <c r="B1435">
        <v>5590699</v>
      </c>
      <c r="D1435" t="s">
        <v>1864</v>
      </c>
      <c r="E1435" t="str">
        <f t="shared" si="22"/>
        <v>5590699-Outros alojamentos não especificados anteriormente</v>
      </c>
    </row>
    <row r="1436" spans="1:5" hidden="1">
      <c r="A1436">
        <v>3004</v>
      </c>
      <c r="B1436">
        <v>5611201</v>
      </c>
      <c r="D1436" t="s">
        <v>1865</v>
      </c>
      <c r="E1436" t="str">
        <f t="shared" si="22"/>
        <v>5611201-Restaurantes e similares</v>
      </c>
    </row>
    <row r="1437" spans="1:5" hidden="1">
      <c r="A1437">
        <v>3004</v>
      </c>
      <c r="B1437">
        <v>5611203</v>
      </c>
      <c r="D1437" t="s">
        <v>1866</v>
      </c>
      <c r="E1437" t="str">
        <f t="shared" si="22"/>
        <v>5611203-Lanchonetes, casas de chá, de sucos e similares</v>
      </c>
    </row>
    <row r="1438" spans="1:5" hidden="1">
      <c r="A1438">
        <v>3004</v>
      </c>
      <c r="B1438">
        <v>5611204</v>
      </c>
      <c r="D1438" t="s">
        <v>1867</v>
      </c>
      <c r="E1438" t="str">
        <f t="shared" si="22"/>
        <v>5611204-Bares e outros estabelecimentos especializados em servir bebidas, sem entretenimento</v>
      </c>
    </row>
    <row r="1439" spans="1:5" hidden="1">
      <c r="A1439">
        <v>3004</v>
      </c>
      <c r="B1439">
        <v>5611205</v>
      </c>
      <c r="D1439" t="s">
        <v>1868</v>
      </c>
      <c r="E1439" t="str">
        <f t="shared" si="22"/>
        <v>5611205-Bares e outros estabelecimentos especializados em servir bebidas, com entretenimento</v>
      </c>
    </row>
    <row r="1440" spans="1:5" hidden="1">
      <c r="A1440">
        <v>3004</v>
      </c>
      <c r="B1440">
        <v>5612100</v>
      </c>
      <c r="D1440" t="s">
        <v>1869</v>
      </c>
      <c r="E1440" t="str">
        <f t="shared" si="22"/>
        <v>5612100-Serviços ambulantes de alimentação</v>
      </c>
    </row>
    <row r="1441" spans="1:5" hidden="1">
      <c r="A1441">
        <v>3004</v>
      </c>
      <c r="B1441">
        <v>5620101</v>
      </c>
      <c r="D1441" t="s">
        <v>1870</v>
      </c>
      <c r="E1441" t="str">
        <f t="shared" si="22"/>
        <v>5620101-Fornecimento de alimentos preparados preponderantemente para empresas</v>
      </c>
    </row>
    <row r="1442" spans="1:5" hidden="1">
      <c r="A1442">
        <v>3004</v>
      </c>
      <c r="B1442">
        <v>5620102</v>
      </c>
      <c r="D1442" t="s">
        <v>1871</v>
      </c>
      <c r="E1442" t="str">
        <f t="shared" si="22"/>
        <v>5620102-Serviços de alimentação para eventos e recepções - bufê</v>
      </c>
    </row>
    <row r="1443" spans="1:5" hidden="1">
      <c r="A1443">
        <v>3004</v>
      </c>
      <c r="B1443">
        <v>5620103</v>
      </c>
      <c r="D1443" t="s">
        <v>1872</v>
      </c>
      <c r="E1443" t="str">
        <f t="shared" si="22"/>
        <v>5620103-Cantinas - serviços de alimentação privativos</v>
      </c>
    </row>
    <row r="1444" spans="1:5" hidden="1">
      <c r="A1444">
        <v>3004</v>
      </c>
      <c r="B1444">
        <v>5620104</v>
      </c>
      <c r="D1444" t="s">
        <v>1873</v>
      </c>
      <c r="E1444" t="str">
        <f t="shared" si="22"/>
        <v>5620104-Fornecimento de alimentos preparados preponderantemente para consumo domiciliar</v>
      </c>
    </row>
    <row r="1445" spans="1:5" hidden="1">
      <c r="A1445">
        <v>3004</v>
      </c>
      <c r="B1445">
        <v>6201501</v>
      </c>
      <c r="D1445" t="s">
        <v>1874</v>
      </c>
      <c r="E1445" t="str">
        <f t="shared" si="22"/>
        <v>6201501-Desenvolvimento de programas de computador sob encomenda</v>
      </c>
    </row>
    <row r="1446" spans="1:5" hidden="1">
      <c r="A1446">
        <v>3004</v>
      </c>
      <c r="B1446">
        <v>6201502</v>
      </c>
      <c r="D1446" t="s">
        <v>1875</v>
      </c>
      <c r="E1446" t="str">
        <f t="shared" si="22"/>
        <v>6201502-Web desing</v>
      </c>
    </row>
    <row r="1447" spans="1:5" hidden="1">
      <c r="A1447">
        <v>3004</v>
      </c>
      <c r="B1447">
        <v>6202300</v>
      </c>
      <c r="D1447" t="s">
        <v>1876</v>
      </c>
      <c r="E1447" t="str">
        <f t="shared" si="22"/>
        <v>6202300-Desenvolvimento e licenciamento de programas de computador customizáveis</v>
      </c>
    </row>
    <row r="1448" spans="1:5" hidden="1">
      <c r="A1448">
        <v>3004</v>
      </c>
      <c r="B1448">
        <v>6203100</v>
      </c>
      <c r="D1448" t="s">
        <v>1877</v>
      </c>
      <c r="E1448" t="str">
        <f t="shared" si="22"/>
        <v>6203100-Desenvolvimento e licenciamento de programas de computador não customizáveis</v>
      </c>
    </row>
    <row r="1449" spans="1:5" hidden="1">
      <c r="A1449">
        <v>3004</v>
      </c>
      <c r="B1449">
        <v>6204000</v>
      </c>
      <c r="D1449" t="s">
        <v>1878</v>
      </c>
      <c r="E1449" t="str">
        <f t="shared" si="22"/>
        <v>6204000-Consultoria em tecnologia da informação</v>
      </c>
    </row>
    <row r="1450" spans="1:5" hidden="1">
      <c r="A1450">
        <v>3004</v>
      </c>
      <c r="B1450">
        <v>6209100</v>
      </c>
      <c r="D1450" t="s">
        <v>1879</v>
      </c>
      <c r="E1450" t="str">
        <f t="shared" si="22"/>
        <v>6209100-Suporte técnico, manutenção e outros serviços em tecnologia da informação</v>
      </c>
    </row>
    <row r="1451" spans="1:5" hidden="1">
      <c r="A1451">
        <v>3004</v>
      </c>
      <c r="B1451">
        <v>6410700</v>
      </c>
      <c r="D1451" t="s">
        <v>1880</v>
      </c>
      <c r="E1451" t="str">
        <f t="shared" si="22"/>
        <v>6410700-Banco Central</v>
      </c>
    </row>
    <row r="1452" spans="1:5" hidden="1">
      <c r="A1452">
        <v>3004</v>
      </c>
      <c r="B1452">
        <v>6421200</v>
      </c>
      <c r="D1452" t="s">
        <v>1881</v>
      </c>
      <c r="E1452" t="str">
        <f t="shared" si="22"/>
        <v>6421200-Bancos comerciais</v>
      </c>
    </row>
    <row r="1453" spans="1:5" hidden="1">
      <c r="A1453">
        <v>3004</v>
      </c>
      <c r="B1453">
        <v>6422100</v>
      </c>
      <c r="D1453" t="s">
        <v>1882</v>
      </c>
      <c r="E1453" t="str">
        <f t="shared" si="22"/>
        <v>6422100-Bancos múltiplos, com carteira comercial</v>
      </c>
    </row>
    <row r="1454" spans="1:5" hidden="1">
      <c r="A1454">
        <v>3004</v>
      </c>
      <c r="B1454">
        <v>6423900</v>
      </c>
      <c r="D1454" t="s">
        <v>1883</v>
      </c>
      <c r="E1454" t="str">
        <f t="shared" si="22"/>
        <v>6423900-Caixas econômicas</v>
      </c>
    </row>
    <row r="1455" spans="1:5" hidden="1">
      <c r="A1455">
        <v>3004</v>
      </c>
      <c r="B1455">
        <v>6424701</v>
      </c>
      <c r="D1455" t="s">
        <v>1884</v>
      </c>
      <c r="E1455" t="str">
        <f t="shared" si="22"/>
        <v>6424701-Bancos cooperativos</v>
      </c>
    </row>
    <row r="1456" spans="1:5" hidden="1">
      <c r="A1456">
        <v>3004</v>
      </c>
      <c r="B1456">
        <v>6424702</v>
      </c>
      <c r="D1456" t="s">
        <v>1885</v>
      </c>
      <c r="E1456" t="str">
        <f t="shared" si="22"/>
        <v>6424702-Cooperativas centrais de crédito</v>
      </c>
    </row>
    <row r="1457" spans="1:5" hidden="1">
      <c r="A1457">
        <v>3004</v>
      </c>
      <c r="B1457">
        <v>6424703</v>
      </c>
      <c r="D1457" t="s">
        <v>1886</v>
      </c>
      <c r="E1457" t="str">
        <f t="shared" si="22"/>
        <v>6424703-Cooperativas de crédito mútuo</v>
      </c>
    </row>
    <row r="1458" spans="1:5" hidden="1">
      <c r="A1458">
        <v>3004</v>
      </c>
      <c r="B1458">
        <v>6424704</v>
      </c>
      <c r="D1458" t="s">
        <v>1887</v>
      </c>
      <c r="E1458" t="str">
        <f t="shared" si="22"/>
        <v>6424704-Cooperativas de crédito rural</v>
      </c>
    </row>
    <row r="1459" spans="1:5" hidden="1">
      <c r="A1459">
        <v>3004</v>
      </c>
      <c r="B1459">
        <v>6431000</v>
      </c>
      <c r="D1459" t="s">
        <v>1888</v>
      </c>
      <c r="E1459" t="str">
        <f t="shared" si="22"/>
        <v>6431000-Bancos múltiplos, sem carteira comercial</v>
      </c>
    </row>
    <row r="1460" spans="1:5" hidden="1">
      <c r="A1460">
        <v>3004</v>
      </c>
      <c r="B1460">
        <v>6432800</v>
      </c>
      <c r="D1460" t="s">
        <v>1889</v>
      </c>
      <c r="E1460" t="str">
        <f t="shared" si="22"/>
        <v>6432800-Bancos de investimento</v>
      </c>
    </row>
    <row r="1461" spans="1:5" hidden="1">
      <c r="A1461">
        <v>3004</v>
      </c>
      <c r="B1461">
        <v>6433600</v>
      </c>
      <c r="D1461" t="s">
        <v>1890</v>
      </c>
      <c r="E1461" t="str">
        <f t="shared" si="22"/>
        <v>6433600-Bancos de desenvolvimento</v>
      </c>
    </row>
    <row r="1462" spans="1:5" hidden="1">
      <c r="A1462">
        <v>3004</v>
      </c>
      <c r="B1462">
        <v>6434400</v>
      </c>
      <c r="D1462" t="s">
        <v>1891</v>
      </c>
      <c r="E1462" t="str">
        <f t="shared" si="22"/>
        <v>6434400-Agências de fomento</v>
      </c>
    </row>
    <row r="1463" spans="1:5" hidden="1">
      <c r="A1463">
        <v>3004</v>
      </c>
      <c r="B1463">
        <v>6435201</v>
      </c>
      <c r="D1463" t="s">
        <v>1892</v>
      </c>
      <c r="E1463" t="str">
        <f t="shared" si="22"/>
        <v>6435201-Sociedades de crédito imobiliário</v>
      </c>
    </row>
    <row r="1464" spans="1:5" hidden="1">
      <c r="A1464">
        <v>3004</v>
      </c>
      <c r="B1464">
        <v>6435202</v>
      </c>
      <c r="D1464" t="s">
        <v>1893</v>
      </c>
      <c r="E1464" t="str">
        <f t="shared" si="22"/>
        <v>6435202-Associações de poupança e empréstimo</v>
      </c>
    </row>
    <row r="1465" spans="1:5" hidden="1">
      <c r="A1465">
        <v>3004</v>
      </c>
      <c r="B1465">
        <v>6435203</v>
      </c>
      <c r="D1465" t="s">
        <v>1894</v>
      </c>
      <c r="E1465" t="str">
        <f t="shared" si="22"/>
        <v>6435203-Companhias hipotecárias</v>
      </c>
    </row>
    <row r="1466" spans="1:5" hidden="1">
      <c r="A1466">
        <v>3004</v>
      </c>
      <c r="B1466">
        <v>6436100</v>
      </c>
      <c r="D1466" t="s">
        <v>1895</v>
      </c>
      <c r="E1466" t="str">
        <f t="shared" si="22"/>
        <v>6436100-Sociedades de crédito, financiamento e investimento - financeiras</v>
      </c>
    </row>
    <row r="1467" spans="1:5" hidden="1">
      <c r="A1467">
        <v>3004</v>
      </c>
      <c r="B1467">
        <v>6437900</v>
      </c>
      <c r="D1467" t="s">
        <v>1896</v>
      </c>
      <c r="E1467" t="str">
        <f t="shared" si="22"/>
        <v>6437900-Sociedades de crédito ao microempreendedor</v>
      </c>
    </row>
    <row r="1468" spans="1:5" hidden="1">
      <c r="A1468">
        <v>3004</v>
      </c>
      <c r="B1468">
        <v>6438701</v>
      </c>
      <c r="D1468" t="s">
        <v>1897</v>
      </c>
      <c r="E1468" t="str">
        <f t="shared" si="22"/>
        <v>6438701-Bancos de câmbio</v>
      </c>
    </row>
    <row r="1469" spans="1:5" hidden="1">
      <c r="A1469">
        <v>3004</v>
      </c>
      <c r="B1469">
        <v>6438799</v>
      </c>
      <c r="D1469" t="s">
        <v>1898</v>
      </c>
      <c r="E1469" t="str">
        <f t="shared" si="22"/>
        <v>6438799-Outras instituições de intermediação não-monetária não especificadas anteriormente</v>
      </c>
    </row>
    <row r="1470" spans="1:5" hidden="1">
      <c r="A1470">
        <v>3004</v>
      </c>
      <c r="B1470">
        <v>6440900</v>
      </c>
      <c r="D1470" t="s">
        <v>1899</v>
      </c>
      <c r="E1470" t="str">
        <f t="shared" si="22"/>
        <v>6440900-Arrendamento mercantil</v>
      </c>
    </row>
    <row r="1471" spans="1:5" hidden="1">
      <c r="A1471">
        <v>3004</v>
      </c>
      <c r="B1471">
        <v>6450600</v>
      </c>
      <c r="D1471" t="s">
        <v>1900</v>
      </c>
      <c r="E1471" t="str">
        <f t="shared" si="22"/>
        <v>6450600-Sociedades de capitalização</v>
      </c>
    </row>
    <row r="1472" spans="1:5" hidden="1">
      <c r="A1472">
        <v>3004</v>
      </c>
      <c r="B1472">
        <v>6461100</v>
      </c>
      <c r="D1472" t="s">
        <v>1901</v>
      </c>
      <c r="E1472" t="str">
        <f t="shared" si="22"/>
        <v>6461100-Holdings de instituições financeiras</v>
      </c>
    </row>
    <row r="1473" spans="1:5" hidden="1">
      <c r="A1473">
        <v>3004</v>
      </c>
      <c r="B1473">
        <v>6462000</v>
      </c>
      <c r="D1473" t="s">
        <v>1902</v>
      </c>
      <c r="E1473" t="str">
        <f t="shared" si="22"/>
        <v>6462000-Holdings de instituições não-financeiras</v>
      </c>
    </row>
    <row r="1474" spans="1:5" hidden="1">
      <c r="A1474">
        <v>3004</v>
      </c>
      <c r="B1474">
        <v>6463800</v>
      </c>
      <c r="D1474" t="s">
        <v>1903</v>
      </c>
      <c r="E1474" t="str">
        <f t="shared" si="22"/>
        <v>6463800-Outras sociedades de participação, exceto holdings</v>
      </c>
    </row>
    <row r="1475" spans="1:5" hidden="1">
      <c r="A1475">
        <v>3004</v>
      </c>
      <c r="B1475">
        <v>6470101</v>
      </c>
      <c r="D1475" t="s">
        <v>1904</v>
      </c>
      <c r="E1475" t="str">
        <f t="shared" si="22"/>
        <v>6470101-Fundos de investimento, exceto previdenciários e imobiliários</v>
      </c>
    </row>
    <row r="1476" spans="1:5" hidden="1">
      <c r="A1476">
        <v>3004</v>
      </c>
      <c r="B1476">
        <v>6470102</v>
      </c>
      <c r="D1476" t="s">
        <v>1905</v>
      </c>
      <c r="E1476" t="str">
        <f t="shared" si="22"/>
        <v>6470102-Fundos de investimento previdenciários</v>
      </c>
    </row>
    <row r="1477" spans="1:5" hidden="1">
      <c r="A1477">
        <v>3004</v>
      </c>
      <c r="B1477">
        <v>6470103</v>
      </c>
      <c r="D1477" t="s">
        <v>1906</v>
      </c>
      <c r="E1477" t="str">
        <f t="shared" si="22"/>
        <v>6470103-Fundos de investimento imobiliários</v>
      </c>
    </row>
    <row r="1478" spans="1:5" hidden="1">
      <c r="A1478">
        <v>3004</v>
      </c>
      <c r="B1478">
        <v>6491300</v>
      </c>
      <c r="D1478" t="s">
        <v>1907</v>
      </c>
      <c r="E1478" t="str">
        <f t="shared" si="22"/>
        <v>6491300-Sociedades de fomento mercantil - factoring</v>
      </c>
    </row>
    <row r="1479" spans="1:5" hidden="1">
      <c r="A1479">
        <v>3004</v>
      </c>
      <c r="B1479">
        <v>6492100</v>
      </c>
      <c r="D1479" t="s">
        <v>1908</v>
      </c>
      <c r="E1479" t="str">
        <f t="shared" si="22"/>
        <v>6492100-Securitização de créditos</v>
      </c>
    </row>
    <row r="1480" spans="1:5" hidden="1">
      <c r="A1480">
        <v>3004</v>
      </c>
      <c r="B1480">
        <v>6493000</v>
      </c>
      <c r="D1480" t="s">
        <v>1909</v>
      </c>
      <c r="E1480" t="str">
        <f t="shared" ref="E1480:E1543" si="23">CONCATENATE(B1480,"-",D1480)</f>
        <v>6493000-Administração de consórcios para aquisição de bens e direitos</v>
      </c>
    </row>
    <row r="1481" spans="1:5" hidden="1">
      <c r="A1481">
        <v>3004</v>
      </c>
      <c r="B1481">
        <v>6499901</v>
      </c>
      <c r="D1481" t="s">
        <v>1910</v>
      </c>
      <c r="E1481" t="str">
        <f t="shared" si="23"/>
        <v>6499901-Clubes de investimento</v>
      </c>
    </row>
    <row r="1482" spans="1:5" hidden="1">
      <c r="A1482">
        <v>3004</v>
      </c>
      <c r="B1482">
        <v>6499902</v>
      </c>
      <c r="D1482" t="s">
        <v>1911</v>
      </c>
      <c r="E1482" t="str">
        <f t="shared" si="23"/>
        <v>6499902-Sociedades de investimento</v>
      </c>
    </row>
    <row r="1483" spans="1:5" hidden="1">
      <c r="A1483">
        <v>3004</v>
      </c>
      <c r="B1483">
        <v>6499903</v>
      </c>
      <c r="D1483" t="s">
        <v>1912</v>
      </c>
      <c r="E1483" t="str">
        <f t="shared" si="23"/>
        <v>6499903-Fundo garantidor de crédito</v>
      </c>
    </row>
    <row r="1484" spans="1:5" hidden="1">
      <c r="A1484">
        <v>3004</v>
      </c>
      <c r="B1484">
        <v>6499904</v>
      </c>
      <c r="D1484" t="s">
        <v>1913</v>
      </c>
      <c r="E1484" t="str">
        <f t="shared" si="23"/>
        <v>6499904-Caixas de financiamento de corporações</v>
      </c>
    </row>
    <row r="1485" spans="1:5" hidden="1">
      <c r="A1485">
        <v>3004</v>
      </c>
      <c r="B1485">
        <v>6499905</v>
      </c>
      <c r="D1485" t="s">
        <v>1914</v>
      </c>
      <c r="E1485" t="str">
        <f t="shared" si="23"/>
        <v>6499905-Concessão de crédito pelas OSCIP</v>
      </c>
    </row>
    <row r="1486" spans="1:5" hidden="1">
      <c r="A1486">
        <v>3004</v>
      </c>
      <c r="B1486">
        <v>6499999</v>
      </c>
      <c r="D1486" t="s">
        <v>1915</v>
      </c>
      <c r="E1486" t="str">
        <f t="shared" si="23"/>
        <v>6499999-Outras atividades de serviços financeiros não especificadas</v>
      </c>
    </row>
    <row r="1487" spans="1:5" hidden="1">
      <c r="A1487">
        <v>3004</v>
      </c>
      <c r="B1487">
        <v>6511101</v>
      </c>
      <c r="D1487" t="s">
        <v>1916</v>
      </c>
      <c r="E1487" t="str">
        <f t="shared" si="23"/>
        <v>6511101-Seguros de vida</v>
      </c>
    </row>
    <row r="1488" spans="1:5" hidden="1">
      <c r="A1488">
        <v>3004</v>
      </c>
      <c r="B1488">
        <v>6511102</v>
      </c>
      <c r="D1488" t="s">
        <v>1917</v>
      </c>
      <c r="E1488" t="str">
        <f t="shared" si="23"/>
        <v>6511102-Planos de auxílio-funeral</v>
      </c>
    </row>
    <row r="1489" spans="1:5" hidden="1">
      <c r="A1489">
        <v>3004</v>
      </c>
      <c r="B1489">
        <v>6512000</v>
      </c>
      <c r="D1489" t="s">
        <v>1918</v>
      </c>
      <c r="E1489" t="str">
        <f t="shared" si="23"/>
        <v>6512000-Seguros não-vida</v>
      </c>
    </row>
    <row r="1490" spans="1:5" hidden="1">
      <c r="A1490">
        <v>3004</v>
      </c>
      <c r="B1490">
        <v>6520100</v>
      </c>
      <c r="D1490" t="s">
        <v>1919</v>
      </c>
      <c r="E1490" t="str">
        <f t="shared" si="23"/>
        <v>6520100-Seguros-saúde</v>
      </c>
    </row>
    <row r="1491" spans="1:5" hidden="1">
      <c r="A1491">
        <v>3004</v>
      </c>
      <c r="B1491">
        <v>6530800</v>
      </c>
      <c r="D1491" t="s">
        <v>1920</v>
      </c>
      <c r="E1491" t="str">
        <f t="shared" si="23"/>
        <v>6530800-Resseguros</v>
      </c>
    </row>
    <row r="1492" spans="1:5" hidden="1">
      <c r="A1492">
        <v>3004</v>
      </c>
      <c r="B1492">
        <v>6541300</v>
      </c>
      <c r="D1492" t="s">
        <v>1921</v>
      </c>
      <c r="E1492" t="str">
        <f t="shared" si="23"/>
        <v>6541300-Previdência complementar fechada</v>
      </c>
    </row>
    <row r="1493" spans="1:5" hidden="1">
      <c r="A1493">
        <v>3004</v>
      </c>
      <c r="B1493">
        <v>6542100</v>
      </c>
      <c r="D1493" t="s">
        <v>1922</v>
      </c>
      <c r="E1493" t="str">
        <f t="shared" si="23"/>
        <v>6542100-Previdência complementar aberta</v>
      </c>
    </row>
    <row r="1494" spans="1:5" hidden="1">
      <c r="A1494">
        <v>3004</v>
      </c>
      <c r="B1494">
        <v>6550200</v>
      </c>
      <c r="D1494" t="s">
        <v>1923</v>
      </c>
      <c r="E1494" t="str">
        <f t="shared" si="23"/>
        <v>6550200-Planos de saúde</v>
      </c>
    </row>
    <row r="1495" spans="1:5" hidden="1">
      <c r="A1495">
        <v>3004</v>
      </c>
      <c r="B1495">
        <v>6611801</v>
      </c>
      <c r="D1495" t="s">
        <v>1924</v>
      </c>
      <c r="E1495" t="str">
        <f t="shared" si="23"/>
        <v>6611801-Bolsa de valores</v>
      </c>
    </row>
    <row r="1496" spans="1:5" hidden="1">
      <c r="A1496">
        <v>3004</v>
      </c>
      <c r="B1496">
        <v>6611802</v>
      </c>
      <c r="D1496" t="s">
        <v>1925</v>
      </c>
      <c r="E1496" t="str">
        <f t="shared" si="23"/>
        <v>6611802-Bolsa de mercadorias</v>
      </c>
    </row>
    <row r="1497" spans="1:5" hidden="1">
      <c r="A1497">
        <v>3004</v>
      </c>
      <c r="B1497">
        <v>6611803</v>
      </c>
      <c r="D1497" t="s">
        <v>1926</v>
      </c>
      <c r="E1497" t="str">
        <f t="shared" si="23"/>
        <v>6611803-Bolsa de mercadorias e futuros</v>
      </c>
    </row>
    <row r="1498" spans="1:5" hidden="1">
      <c r="A1498">
        <v>3004</v>
      </c>
      <c r="B1498">
        <v>6611804</v>
      </c>
      <c r="D1498" t="s">
        <v>1927</v>
      </c>
      <c r="E1498" t="str">
        <f t="shared" si="23"/>
        <v>6611804-Administração de mercados de balcão organizados</v>
      </c>
    </row>
    <row r="1499" spans="1:5" hidden="1">
      <c r="A1499">
        <v>3004</v>
      </c>
      <c r="B1499">
        <v>6612601</v>
      </c>
      <c r="D1499" t="s">
        <v>1928</v>
      </c>
      <c r="E1499" t="str">
        <f t="shared" si="23"/>
        <v>6612601-Corretoras de títulos e valores mobiliários</v>
      </c>
    </row>
    <row r="1500" spans="1:5" hidden="1">
      <c r="A1500">
        <v>3004</v>
      </c>
      <c r="B1500">
        <v>6612602</v>
      </c>
      <c r="D1500" t="s">
        <v>1929</v>
      </c>
      <c r="E1500" t="str">
        <f t="shared" si="23"/>
        <v>6612602-Distribuidoras de títulos e valores mobiliários</v>
      </c>
    </row>
    <row r="1501" spans="1:5" hidden="1">
      <c r="A1501">
        <v>3004</v>
      </c>
      <c r="B1501">
        <v>6612603</v>
      </c>
      <c r="D1501" t="s">
        <v>1930</v>
      </c>
      <c r="E1501" t="str">
        <f t="shared" si="23"/>
        <v>6612603-Corretoras de câmbio</v>
      </c>
    </row>
    <row r="1502" spans="1:5" hidden="1">
      <c r="A1502">
        <v>3004</v>
      </c>
      <c r="B1502">
        <v>6612604</v>
      </c>
      <c r="D1502" t="s">
        <v>1931</v>
      </c>
      <c r="E1502" t="str">
        <f t="shared" si="23"/>
        <v>6612604-Corretoras de contratos de mercadorias</v>
      </c>
    </row>
    <row r="1503" spans="1:5" hidden="1">
      <c r="A1503">
        <v>3004</v>
      </c>
      <c r="B1503">
        <v>6612605</v>
      </c>
      <c r="D1503" t="s">
        <v>1932</v>
      </c>
      <c r="E1503" t="str">
        <f t="shared" si="23"/>
        <v>6612605-Agentes de investimentos em aplicações financeiras</v>
      </c>
    </row>
    <row r="1504" spans="1:5" hidden="1">
      <c r="A1504">
        <v>3004</v>
      </c>
      <c r="B1504">
        <v>6613400</v>
      </c>
      <c r="D1504" t="s">
        <v>1933</v>
      </c>
      <c r="E1504" t="str">
        <f t="shared" si="23"/>
        <v>6613400-Administração de cartões de crédito</v>
      </c>
    </row>
    <row r="1505" spans="1:5" hidden="1">
      <c r="A1505">
        <v>3004</v>
      </c>
      <c r="B1505">
        <v>6619301</v>
      </c>
      <c r="D1505" t="s">
        <v>1934</v>
      </c>
      <c r="E1505" t="str">
        <f t="shared" si="23"/>
        <v>6619301-Serviços de liquidação e custódia</v>
      </c>
    </row>
    <row r="1506" spans="1:5" hidden="1">
      <c r="A1506">
        <v>3004</v>
      </c>
      <c r="B1506">
        <v>6619302</v>
      </c>
      <c r="D1506" t="s">
        <v>1935</v>
      </c>
      <c r="E1506" t="str">
        <f t="shared" si="23"/>
        <v>6619302-Correspondentes de instituições financeiras</v>
      </c>
    </row>
    <row r="1507" spans="1:5" hidden="1">
      <c r="A1507">
        <v>3004</v>
      </c>
      <c r="B1507">
        <v>6619303</v>
      </c>
      <c r="D1507" t="s">
        <v>1936</v>
      </c>
      <c r="E1507" t="str">
        <f t="shared" si="23"/>
        <v>6619303-Representações de bancos estrangeiros</v>
      </c>
    </row>
    <row r="1508" spans="1:5" hidden="1">
      <c r="A1508">
        <v>3004</v>
      </c>
      <c r="B1508">
        <v>6619304</v>
      </c>
      <c r="D1508" t="s">
        <v>1937</v>
      </c>
      <c r="E1508" t="str">
        <f t="shared" si="23"/>
        <v>6619304-Caixas eletrônicos</v>
      </c>
    </row>
    <row r="1509" spans="1:5" hidden="1">
      <c r="A1509">
        <v>3004</v>
      </c>
      <c r="B1509">
        <v>6619305</v>
      </c>
      <c r="D1509" t="s">
        <v>1938</v>
      </c>
      <c r="E1509" t="str">
        <f t="shared" si="23"/>
        <v>6619305-Operadoras de cartões de débito</v>
      </c>
    </row>
    <row r="1510" spans="1:5" hidden="1">
      <c r="A1510">
        <v>3004</v>
      </c>
      <c r="B1510">
        <v>6619399</v>
      </c>
      <c r="D1510" t="s">
        <v>1939</v>
      </c>
      <c r="E1510" t="str">
        <f t="shared" si="23"/>
        <v>6619399-Outras atividades auxiliares dos serviços financeiros não especificadas</v>
      </c>
    </row>
    <row r="1511" spans="1:5" hidden="1">
      <c r="A1511">
        <v>3004</v>
      </c>
      <c r="B1511">
        <v>6621501</v>
      </c>
      <c r="D1511" t="s">
        <v>1940</v>
      </c>
      <c r="E1511" t="str">
        <f t="shared" si="23"/>
        <v>6621501-Peritos e avaliadores de seguros</v>
      </c>
    </row>
    <row r="1512" spans="1:5" hidden="1">
      <c r="A1512">
        <v>3004</v>
      </c>
      <c r="B1512">
        <v>6621502</v>
      </c>
      <c r="D1512" t="s">
        <v>1941</v>
      </c>
      <c r="E1512" t="str">
        <f t="shared" si="23"/>
        <v>6621502-Auditoria e consultoria atuarial</v>
      </c>
    </row>
    <row r="1513" spans="1:5" hidden="1">
      <c r="A1513">
        <v>3004</v>
      </c>
      <c r="B1513">
        <v>6622300</v>
      </c>
      <c r="D1513" t="s">
        <v>1942</v>
      </c>
      <c r="E1513" t="str">
        <f t="shared" si="23"/>
        <v>6622300-Corretores e agentes de seguros, de planos de previdência complementar e de saúde</v>
      </c>
    </row>
    <row r="1514" spans="1:5" hidden="1">
      <c r="A1514">
        <v>3004</v>
      </c>
      <c r="B1514">
        <v>6629100</v>
      </c>
      <c r="D1514" t="s">
        <v>1943</v>
      </c>
      <c r="E1514" t="str">
        <f t="shared" si="23"/>
        <v>6629100-Atividades auxiliares de seguros, previdência complementar e planos de saúde</v>
      </c>
    </row>
    <row r="1515" spans="1:5" hidden="1">
      <c r="A1515">
        <v>3004</v>
      </c>
      <c r="B1515">
        <v>6630400</v>
      </c>
      <c r="D1515" t="s">
        <v>1944</v>
      </c>
      <c r="E1515" t="str">
        <f t="shared" si="23"/>
        <v>6630400-Atividades de administração de fundos por contrato ou comissão</v>
      </c>
    </row>
    <row r="1516" spans="1:5" hidden="1">
      <c r="A1516">
        <v>3004</v>
      </c>
      <c r="B1516">
        <v>6810201</v>
      </c>
      <c r="D1516" t="s">
        <v>1945</v>
      </c>
      <c r="E1516" t="str">
        <f t="shared" si="23"/>
        <v>6810201-Compra e venda de imóveis próprios</v>
      </c>
    </row>
    <row r="1517" spans="1:5" hidden="1">
      <c r="A1517">
        <v>3004</v>
      </c>
      <c r="B1517">
        <v>6810202</v>
      </c>
      <c r="D1517" t="s">
        <v>1946</v>
      </c>
      <c r="E1517" t="str">
        <f t="shared" si="23"/>
        <v>6810202-Aluguel de imóveis próprios</v>
      </c>
    </row>
    <row r="1518" spans="1:5" hidden="1">
      <c r="A1518">
        <v>3004</v>
      </c>
      <c r="B1518">
        <v>6810203</v>
      </c>
      <c r="D1518" t="s">
        <v>1947</v>
      </c>
      <c r="E1518" t="str">
        <f t="shared" si="23"/>
        <v>6810203-Loteamento de imóveis próprios</v>
      </c>
    </row>
    <row r="1519" spans="1:5" hidden="1">
      <c r="A1519">
        <v>3004</v>
      </c>
      <c r="B1519">
        <v>6821801</v>
      </c>
      <c r="D1519" t="s">
        <v>1948</v>
      </c>
      <c r="E1519" t="str">
        <f t="shared" si="23"/>
        <v>6821801-Corretagem na compra e venda e avaliação de imóveis</v>
      </c>
    </row>
    <row r="1520" spans="1:5" hidden="1">
      <c r="A1520">
        <v>3004</v>
      </c>
      <c r="B1520">
        <v>6821802</v>
      </c>
      <c r="D1520" t="s">
        <v>1949</v>
      </c>
      <c r="E1520" t="str">
        <f t="shared" si="23"/>
        <v>6821802-Corretagem no aluguel de imóveis</v>
      </c>
    </row>
    <row r="1521" spans="1:5" hidden="1">
      <c r="A1521">
        <v>3004</v>
      </c>
      <c r="B1521">
        <v>6822600</v>
      </c>
      <c r="D1521" t="s">
        <v>1950</v>
      </c>
      <c r="E1521" t="str">
        <f t="shared" si="23"/>
        <v>6822600-Gestão e administração da propriedade imobiliária</v>
      </c>
    </row>
    <row r="1522" spans="1:5" hidden="1">
      <c r="A1522">
        <v>3004</v>
      </c>
      <c r="B1522">
        <v>6911701</v>
      </c>
      <c r="D1522" t="s">
        <v>1951</v>
      </c>
      <c r="E1522" t="str">
        <f t="shared" si="23"/>
        <v>6911701-Serviços advocatícios</v>
      </c>
    </row>
    <row r="1523" spans="1:5" hidden="1">
      <c r="A1523">
        <v>3004</v>
      </c>
      <c r="B1523">
        <v>6911702</v>
      </c>
      <c r="D1523" t="s">
        <v>1952</v>
      </c>
      <c r="E1523" t="str">
        <f t="shared" si="23"/>
        <v>6911702-Atividades auxiliares da justiça</v>
      </c>
    </row>
    <row r="1524" spans="1:5" hidden="1">
      <c r="A1524">
        <v>3004</v>
      </c>
      <c r="B1524">
        <v>6911703</v>
      </c>
      <c r="D1524" t="s">
        <v>1953</v>
      </c>
      <c r="E1524" t="str">
        <f t="shared" si="23"/>
        <v>6911703-Agente de propriedade industrial</v>
      </c>
    </row>
    <row r="1525" spans="1:5" hidden="1">
      <c r="A1525">
        <v>3004</v>
      </c>
      <c r="B1525">
        <v>6912500</v>
      </c>
      <c r="D1525" t="s">
        <v>1954</v>
      </c>
      <c r="E1525" t="str">
        <f t="shared" si="23"/>
        <v>6912500-Cartórios</v>
      </c>
    </row>
    <row r="1526" spans="1:5" hidden="1">
      <c r="A1526">
        <v>3004</v>
      </c>
      <c r="B1526">
        <v>6920601</v>
      </c>
      <c r="D1526" t="s">
        <v>1955</v>
      </c>
      <c r="E1526" t="str">
        <f t="shared" si="23"/>
        <v>6920601-Atividades de contabilidade</v>
      </c>
    </row>
    <row r="1527" spans="1:5" hidden="1">
      <c r="A1527">
        <v>3004</v>
      </c>
      <c r="B1527">
        <v>6920602</v>
      </c>
      <c r="D1527" t="s">
        <v>1956</v>
      </c>
      <c r="E1527" t="str">
        <f t="shared" si="23"/>
        <v>6920602-Atividades de consultoria e auditoria contábil e tributária</v>
      </c>
    </row>
    <row r="1528" spans="1:5" hidden="1">
      <c r="A1528">
        <v>3004</v>
      </c>
      <c r="B1528">
        <v>7020400</v>
      </c>
      <c r="D1528" t="s">
        <v>1957</v>
      </c>
      <c r="E1528" t="str">
        <f t="shared" si="23"/>
        <v>7020400-Atividades de consultoria em gestão empresarial, exceto consultoria técnica específica</v>
      </c>
    </row>
    <row r="1529" spans="1:5" hidden="1">
      <c r="A1529">
        <v>3004</v>
      </c>
      <c r="B1529">
        <v>7111100</v>
      </c>
      <c r="D1529" t="s">
        <v>1958</v>
      </c>
      <c r="E1529" t="str">
        <f t="shared" si="23"/>
        <v>7111100-Serviços de arquitetura</v>
      </c>
    </row>
    <row r="1530" spans="1:5" hidden="1">
      <c r="A1530">
        <v>3004</v>
      </c>
      <c r="B1530">
        <v>7112000</v>
      </c>
      <c r="D1530" t="s">
        <v>1959</v>
      </c>
      <c r="E1530" t="str">
        <f t="shared" si="23"/>
        <v>7112000-Serviços de Engenharia</v>
      </c>
    </row>
    <row r="1531" spans="1:5" hidden="1">
      <c r="A1531">
        <v>3004</v>
      </c>
      <c r="B1531">
        <v>7119701</v>
      </c>
      <c r="D1531" t="s">
        <v>1960</v>
      </c>
      <c r="E1531" t="str">
        <f t="shared" si="23"/>
        <v>7119701-Serviços de cartografia, topografia e geodésia</v>
      </c>
    </row>
    <row r="1532" spans="1:5" hidden="1">
      <c r="A1532">
        <v>3004</v>
      </c>
      <c r="B1532">
        <v>7119702</v>
      </c>
      <c r="D1532" t="s">
        <v>1961</v>
      </c>
      <c r="E1532" t="str">
        <f t="shared" si="23"/>
        <v>7119702-Atividades de estudos geológicos</v>
      </c>
    </row>
    <row r="1533" spans="1:5" hidden="1">
      <c r="A1533">
        <v>3004</v>
      </c>
      <c r="B1533">
        <v>7119703</v>
      </c>
      <c r="D1533" t="s">
        <v>1962</v>
      </c>
      <c r="E1533" t="str">
        <f t="shared" si="23"/>
        <v>7119703-Serviços de desenho técnico relacionados à arquitetura e engenharia</v>
      </c>
    </row>
    <row r="1534" spans="1:5" hidden="1">
      <c r="A1534">
        <v>3004</v>
      </c>
      <c r="B1534">
        <v>7119704</v>
      </c>
      <c r="D1534" t="s">
        <v>1963</v>
      </c>
      <c r="E1534" t="str">
        <f t="shared" si="23"/>
        <v>7119704-Serviços de perícia técnica relacionados à segurança do trabalho</v>
      </c>
    </row>
    <row r="1535" spans="1:5" hidden="1">
      <c r="A1535">
        <v>3004</v>
      </c>
      <c r="B1535">
        <v>7119799</v>
      </c>
      <c r="D1535" t="s">
        <v>1964</v>
      </c>
      <c r="E1535" t="str">
        <f t="shared" si="23"/>
        <v>7119799-Atividades técnicas relacionadas à engenharia e arquitetura não especificadas</v>
      </c>
    </row>
    <row r="1536" spans="1:5" hidden="1">
      <c r="A1536">
        <v>3004</v>
      </c>
      <c r="B1536">
        <v>7120100</v>
      </c>
      <c r="D1536" t="s">
        <v>1965</v>
      </c>
      <c r="E1536" t="str">
        <f t="shared" si="23"/>
        <v>7120100-Testes e análises técnicas</v>
      </c>
    </row>
    <row r="1537" spans="1:5" hidden="1">
      <c r="A1537">
        <v>3004</v>
      </c>
      <c r="B1537">
        <v>7210000</v>
      </c>
      <c r="D1537" t="s">
        <v>1966</v>
      </c>
      <c r="E1537" t="str">
        <f t="shared" si="23"/>
        <v>7210000- Pesquisa e desenvolvimento experimental em ciências físicas e naturais</v>
      </c>
    </row>
    <row r="1538" spans="1:5" hidden="1">
      <c r="A1538">
        <v>3004</v>
      </c>
      <c r="B1538">
        <v>7220700</v>
      </c>
      <c r="D1538" t="s">
        <v>1967</v>
      </c>
      <c r="E1538" t="str">
        <f t="shared" si="23"/>
        <v>7220700-Pesquisa e desenvolvimento experimental em ciências sociais e humanas</v>
      </c>
    </row>
    <row r="1539" spans="1:5" hidden="1">
      <c r="A1539">
        <v>3004</v>
      </c>
      <c r="B1539">
        <v>7311400</v>
      </c>
      <c r="D1539" t="s">
        <v>1968</v>
      </c>
      <c r="E1539" t="str">
        <f t="shared" si="23"/>
        <v>7311400-Agências de publicidade</v>
      </c>
    </row>
    <row r="1540" spans="1:5" hidden="1">
      <c r="A1540">
        <v>3004</v>
      </c>
      <c r="B1540">
        <v>7312200</v>
      </c>
      <c r="D1540" t="s">
        <v>1969</v>
      </c>
      <c r="E1540" t="str">
        <f t="shared" si="23"/>
        <v>7312200-Agenciamento de espaços para publicidade, exceto em veículos de comunicação</v>
      </c>
    </row>
    <row r="1541" spans="1:5" hidden="1">
      <c r="A1541">
        <v>3004</v>
      </c>
      <c r="B1541">
        <v>7319001</v>
      </c>
      <c r="D1541" t="s">
        <v>1970</v>
      </c>
      <c r="E1541" t="str">
        <f t="shared" si="23"/>
        <v>7319001-Criação de estandes para feiras e exposições</v>
      </c>
    </row>
    <row r="1542" spans="1:5" hidden="1">
      <c r="A1542">
        <v>3004</v>
      </c>
      <c r="B1542">
        <v>7319002</v>
      </c>
      <c r="D1542" t="s">
        <v>1971</v>
      </c>
      <c r="E1542" t="str">
        <f t="shared" si="23"/>
        <v>7319002-Promoção de vendas</v>
      </c>
    </row>
    <row r="1543" spans="1:5" hidden="1">
      <c r="A1543">
        <v>3004</v>
      </c>
      <c r="B1543">
        <v>7319003</v>
      </c>
      <c r="D1543" t="s">
        <v>1972</v>
      </c>
      <c r="E1543" t="str">
        <f t="shared" si="23"/>
        <v>7319003-Marketing direto</v>
      </c>
    </row>
    <row r="1544" spans="1:5" hidden="1">
      <c r="A1544">
        <v>3004</v>
      </c>
      <c r="B1544">
        <v>7319004</v>
      </c>
      <c r="D1544" t="s">
        <v>1973</v>
      </c>
      <c r="E1544" t="str">
        <f t="shared" ref="E1544:E1607" si="24">CONCATENATE(B1544,"-",D1544)</f>
        <v>7319004-Consultoria em publicidade</v>
      </c>
    </row>
    <row r="1545" spans="1:5" hidden="1">
      <c r="A1545">
        <v>3004</v>
      </c>
      <c r="B1545">
        <v>7319099</v>
      </c>
      <c r="D1545" t="s">
        <v>1974</v>
      </c>
      <c r="E1545" t="str">
        <f t="shared" si="24"/>
        <v>7319099-Outras atividades de publicidade não especificadas</v>
      </c>
    </row>
    <row r="1546" spans="1:5" hidden="1">
      <c r="A1546">
        <v>3004</v>
      </c>
      <c r="B1546">
        <v>7320300</v>
      </c>
      <c r="D1546" t="s">
        <v>1975</v>
      </c>
      <c r="E1546" t="str">
        <f t="shared" si="24"/>
        <v>7320300-Pesquisas de mercado e de opinião pública</v>
      </c>
    </row>
    <row r="1547" spans="1:5" hidden="1">
      <c r="A1547">
        <v>3004</v>
      </c>
      <c r="B1547">
        <v>7410202</v>
      </c>
      <c r="D1547" t="s">
        <v>1976</v>
      </c>
      <c r="E1547" t="str">
        <f t="shared" si="24"/>
        <v>7410202-Decoração de interiores</v>
      </c>
    </row>
    <row r="1548" spans="1:5" hidden="1">
      <c r="A1548">
        <v>3004</v>
      </c>
      <c r="B1548">
        <v>7410203</v>
      </c>
      <c r="D1548" t="s">
        <v>1977</v>
      </c>
      <c r="E1548" t="str">
        <f t="shared" si="24"/>
        <v>7410203-Design de produto</v>
      </c>
    </row>
    <row r="1549" spans="1:5" hidden="1">
      <c r="A1549">
        <v>3004</v>
      </c>
      <c r="B1549">
        <v>7410299</v>
      </c>
      <c r="D1549" t="s">
        <v>1978</v>
      </c>
      <c r="E1549" t="str">
        <f t="shared" si="24"/>
        <v>7410299-Atividades de design não especificadas anteriormente</v>
      </c>
    </row>
    <row r="1550" spans="1:5" hidden="1">
      <c r="A1550">
        <v>3004</v>
      </c>
      <c r="B1550">
        <v>7420001</v>
      </c>
      <c r="D1550" t="s">
        <v>1979</v>
      </c>
      <c r="E1550" t="str">
        <f t="shared" si="24"/>
        <v>7420001-Atividades de produção de fotografias</v>
      </c>
    </row>
    <row r="1551" spans="1:5" hidden="1">
      <c r="A1551">
        <v>3004</v>
      </c>
      <c r="B1551">
        <v>7420002</v>
      </c>
      <c r="D1551" t="s">
        <v>1980</v>
      </c>
      <c r="E1551" t="str">
        <f t="shared" si="24"/>
        <v>7420002-Atividades de produção de fotografias aéreas e submarinas</v>
      </c>
    </row>
    <row r="1552" spans="1:5" hidden="1">
      <c r="A1552">
        <v>3004</v>
      </c>
      <c r="B1552">
        <v>7420003</v>
      </c>
      <c r="D1552" t="s">
        <v>1981</v>
      </c>
      <c r="E1552" t="str">
        <f t="shared" si="24"/>
        <v>7420003-Laboratórios fotográficos</v>
      </c>
    </row>
    <row r="1553" spans="1:5" hidden="1">
      <c r="A1553">
        <v>3004</v>
      </c>
      <c r="B1553">
        <v>7420004</v>
      </c>
      <c r="D1553" t="s">
        <v>1982</v>
      </c>
      <c r="E1553" t="str">
        <f t="shared" si="24"/>
        <v>7420004-Filmagem de festas e eventos</v>
      </c>
    </row>
    <row r="1554" spans="1:5" hidden="1">
      <c r="A1554">
        <v>3004</v>
      </c>
      <c r="B1554">
        <v>7420005</v>
      </c>
      <c r="D1554" t="s">
        <v>1983</v>
      </c>
      <c r="E1554" t="str">
        <f t="shared" si="24"/>
        <v>7420005-Serviços de microfilmagem</v>
      </c>
    </row>
    <row r="1555" spans="1:5" hidden="1">
      <c r="A1555">
        <v>3004</v>
      </c>
      <c r="B1555">
        <v>7490101</v>
      </c>
      <c r="D1555" t="s">
        <v>1984</v>
      </c>
      <c r="E1555" t="str">
        <f t="shared" si="24"/>
        <v>7490101-Serviços de tradução, interpretação e similares</v>
      </c>
    </row>
    <row r="1556" spans="1:5" hidden="1">
      <c r="A1556">
        <v>3004</v>
      </c>
      <c r="B1556">
        <v>7490102</v>
      </c>
      <c r="D1556" t="s">
        <v>1985</v>
      </c>
      <c r="E1556" t="str">
        <f t="shared" si="24"/>
        <v>7490102-Escafandria e mergulho</v>
      </c>
    </row>
    <row r="1557" spans="1:5" hidden="1">
      <c r="A1557">
        <v>3004</v>
      </c>
      <c r="B1557">
        <v>7490103</v>
      </c>
      <c r="D1557" t="s">
        <v>1986</v>
      </c>
      <c r="E1557" t="str">
        <f t="shared" si="24"/>
        <v>7490103-Serviços de agronomia e de consultoria às atividades agrícolas e pecuárias</v>
      </c>
    </row>
    <row r="1558" spans="1:5" hidden="1">
      <c r="A1558">
        <v>3004</v>
      </c>
      <c r="B1558">
        <v>7490104</v>
      </c>
      <c r="D1558" t="s">
        <v>1987</v>
      </c>
      <c r="E1558" t="str">
        <f t="shared" si="24"/>
        <v>7490104-Atividades de intermediação e agenciamento de serviços e negócios em geral, exceto imobiliários</v>
      </c>
    </row>
    <row r="1559" spans="1:5" hidden="1">
      <c r="A1559">
        <v>3004</v>
      </c>
      <c r="B1559">
        <v>7490105</v>
      </c>
      <c r="D1559" t="s">
        <v>1988</v>
      </c>
      <c r="E1559" t="str">
        <f t="shared" si="24"/>
        <v>7490105-Agenciamento de profissionais para atividades esportivas, culturais e artísticas</v>
      </c>
    </row>
    <row r="1560" spans="1:5" hidden="1">
      <c r="A1560">
        <v>3004</v>
      </c>
      <c r="B1560">
        <v>7490199</v>
      </c>
      <c r="D1560" t="s">
        <v>1989</v>
      </c>
      <c r="E1560" t="str">
        <f t="shared" si="24"/>
        <v>7490199-Outras atividades profissionais, científicas e técnicas não especificadas</v>
      </c>
    </row>
    <row r="1561" spans="1:5" hidden="1">
      <c r="A1561">
        <v>3004</v>
      </c>
      <c r="B1561">
        <v>7500100</v>
      </c>
      <c r="D1561" t="s">
        <v>1990</v>
      </c>
      <c r="E1561" t="str">
        <f t="shared" si="24"/>
        <v>7500100-Atividades veterinárias</v>
      </c>
    </row>
    <row r="1562" spans="1:5" hidden="1">
      <c r="A1562">
        <v>3004</v>
      </c>
      <c r="B1562">
        <v>7711000</v>
      </c>
      <c r="D1562" t="s">
        <v>1991</v>
      </c>
      <c r="E1562" t="str">
        <f t="shared" si="24"/>
        <v>7711000-Locação de automóveis sem condutor</v>
      </c>
    </row>
    <row r="1563" spans="1:5" hidden="1">
      <c r="A1563">
        <v>3004</v>
      </c>
      <c r="B1563">
        <v>7719501</v>
      </c>
      <c r="D1563" t="s">
        <v>1992</v>
      </c>
      <c r="E1563" t="str">
        <f t="shared" si="24"/>
        <v>7719501-Locação de embarcações sem tripulação, exceto para fins recreativos</v>
      </c>
    </row>
    <row r="1564" spans="1:5" hidden="1">
      <c r="A1564">
        <v>3004</v>
      </c>
      <c r="B1564">
        <v>7719502</v>
      </c>
      <c r="D1564" t="s">
        <v>1993</v>
      </c>
      <c r="E1564" t="str">
        <f t="shared" si="24"/>
        <v>7719502-Locação de aeronaves sem tripulação</v>
      </c>
    </row>
    <row r="1565" spans="1:5" hidden="1">
      <c r="A1565">
        <v>3004</v>
      </c>
      <c r="B1565">
        <v>7719599</v>
      </c>
      <c r="D1565" t="s">
        <v>1994</v>
      </c>
      <c r="E1565" t="str">
        <f t="shared" si="24"/>
        <v>7719599-Locação de outros meios de transporte não especificados, sem condutor</v>
      </c>
    </row>
    <row r="1566" spans="1:5" hidden="1">
      <c r="A1566">
        <v>3004</v>
      </c>
      <c r="B1566">
        <v>7721700</v>
      </c>
      <c r="D1566" t="s">
        <v>1995</v>
      </c>
      <c r="E1566" t="str">
        <f t="shared" si="24"/>
        <v>7721700-Aluguel de equipamentos recreativos e esportivos</v>
      </c>
    </row>
    <row r="1567" spans="1:5" hidden="1">
      <c r="A1567">
        <v>3004</v>
      </c>
      <c r="B1567">
        <v>7722500</v>
      </c>
      <c r="D1567" t="s">
        <v>1996</v>
      </c>
      <c r="E1567" t="str">
        <f t="shared" si="24"/>
        <v>7722500-Aluguel de fitas de vídeo, DVDs e similares</v>
      </c>
    </row>
    <row r="1568" spans="1:5" hidden="1">
      <c r="A1568">
        <v>3004</v>
      </c>
      <c r="B1568">
        <v>7723300</v>
      </c>
      <c r="D1568" t="s">
        <v>1997</v>
      </c>
      <c r="E1568" t="str">
        <f t="shared" si="24"/>
        <v>7723300-Aluguel de objetos do vestuário, jóias e acessórios</v>
      </c>
    </row>
    <row r="1569" spans="1:5" hidden="1">
      <c r="A1569">
        <v>3004</v>
      </c>
      <c r="B1569">
        <v>7729201</v>
      </c>
      <c r="D1569" t="s">
        <v>1998</v>
      </c>
      <c r="E1569" t="str">
        <f t="shared" si="24"/>
        <v>7729201-Aluguel de aparelhos de jogos eletrônicos</v>
      </c>
    </row>
    <row r="1570" spans="1:5" hidden="1">
      <c r="A1570">
        <v>3004</v>
      </c>
      <c r="B1570">
        <v>7729202</v>
      </c>
      <c r="D1570" t="s">
        <v>1999</v>
      </c>
      <c r="E1570" t="str">
        <f t="shared" si="24"/>
        <v>7729202-Aluguel de móveis, utensílios e aparelhos de uso doméstico e pessoal; instrumentos musicais</v>
      </c>
    </row>
    <row r="1571" spans="1:5" hidden="1">
      <c r="A1571">
        <v>3004</v>
      </c>
      <c r="B1571">
        <v>7729203</v>
      </c>
      <c r="D1571" t="s">
        <v>2000</v>
      </c>
      <c r="E1571" t="str">
        <f t="shared" si="24"/>
        <v>7729203-Aluguel de material médico</v>
      </c>
    </row>
    <row r="1572" spans="1:5" hidden="1">
      <c r="A1572">
        <v>3004</v>
      </c>
      <c r="B1572">
        <v>7729299</v>
      </c>
      <c r="D1572" t="s">
        <v>2001</v>
      </c>
      <c r="E1572" t="str">
        <f t="shared" si="24"/>
        <v>7729299-Aluguel de outros objetos pessoais e domésticos não especificados anteriormente</v>
      </c>
    </row>
    <row r="1573" spans="1:5" hidden="1">
      <c r="A1573">
        <v>3004</v>
      </c>
      <c r="B1573">
        <v>7731400</v>
      </c>
      <c r="D1573" t="s">
        <v>2002</v>
      </c>
      <c r="E1573" t="str">
        <f t="shared" si="24"/>
        <v>7731400-Aluguel de máquinas e equipamentos agrícolas sem operador</v>
      </c>
    </row>
    <row r="1574" spans="1:5" hidden="1">
      <c r="A1574">
        <v>3004</v>
      </c>
      <c r="B1574">
        <v>7732201</v>
      </c>
      <c r="D1574" t="s">
        <v>2003</v>
      </c>
      <c r="E1574" t="str">
        <f t="shared" si="24"/>
        <v>7732201-Aluguel de máquinas e equipamentos para construção sem operador, exceto andaimes</v>
      </c>
    </row>
    <row r="1575" spans="1:5" hidden="1">
      <c r="A1575">
        <v>3004</v>
      </c>
      <c r="B1575">
        <v>7732202</v>
      </c>
      <c r="D1575" t="s">
        <v>2004</v>
      </c>
      <c r="E1575" t="str">
        <f t="shared" si="24"/>
        <v>7732202-Aluguel de andaimes</v>
      </c>
    </row>
    <row r="1576" spans="1:5" hidden="1">
      <c r="A1576">
        <v>3004</v>
      </c>
      <c r="B1576">
        <v>7733100</v>
      </c>
      <c r="D1576" t="s">
        <v>2005</v>
      </c>
      <c r="E1576" t="str">
        <f t="shared" si="24"/>
        <v>7733100-Aluguel de máquinas e equipamentos para escritório</v>
      </c>
    </row>
    <row r="1577" spans="1:5" hidden="1">
      <c r="A1577">
        <v>3004</v>
      </c>
      <c r="B1577">
        <v>7739001</v>
      </c>
      <c r="D1577" t="s">
        <v>2006</v>
      </c>
      <c r="E1577" t="str">
        <f t="shared" si="24"/>
        <v>7739001-Aluguel de máquinas e equipamentos para extração de minérios e petróleo, sem operador</v>
      </c>
    </row>
    <row r="1578" spans="1:5" hidden="1">
      <c r="A1578">
        <v>3004</v>
      </c>
      <c r="B1578">
        <v>7739002</v>
      </c>
      <c r="D1578" t="s">
        <v>2007</v>
      </c>
      <c r="E1578" t="str">
        <f t="shared" si="24"/>
        <v>7739002-Aluguel de equipamentos científicos, médicos e hospitalares, sem operador</v>
      </c>
    </row>
    <row r="1579" spans="1:5" hidden="1">
      <c r="A1579">
        <v>3004</v>
      </c>
      <c r="B1579">
        <v>7739003</v>
      </c>
      <c r="D1579" t="s">
        <v>2008</v>
      </c>
      <c r="E1579" t="str">
        <f t="shared" si="24"/>
        <v>7739003-Aluguel de palcos, coberturas e outras estruturas de uso temporário, exceto andaimes</v>
      </c>
    </row>
    <row r="1580" spans="1:5" hidden="1">
      <c r="A1580">
        <v>3004</v>
      </c>
      <c r="B1580">
        <v>7739099</v>
      </c>
      <c r="D1580" t="s">
        <v>2009</v>
      </c>
      <c r="E1580" t="str">
        <f t="shared" si="24"/>
        <v>7739099-Aluguel máquinas e equipamentos comerciais e industriais não especificados, sem operador</v>
      </c>
    </row>
    <row r="1581" spans="1:5" hidden="1">
      <c r="A1581">
        <v>3004</v>
      </c>
      <c r="B1581">
        <v>7740300</v>
      </c>
      <c r="D1581" t="s">
        <v>2010</v>
      </c>
      <c r="E1581" t="str">
        <f t="shared" si="24"/>
        <v>7740300-Gestão de ativos intangíveis não-financeiros</v>
      </c>
    </row>
    <row r="1582" spans="1:5" hidden="1">
      <c r="A1582">
        <v>3004</v>
      </c>
      <c r="B1582">
        <v>7810800</v>
      </c>
      <c r="D1582" t="s">
        <v>2011</v>
      </c>
      <c r="E1582" t="str">
        <f t="shared" si="24"/>
        <v>7810800-Seleção e agenciamento de mão-de-obra</v>
      </c>
    </row>
    <row r="1583" spans="1:5" hidden="1">
      <c r="A1583">
        <v>3004</v>
      </c>
      <c r="B1583">
        <v>7820500</v>
      </c>
      <c r="D1583" t="s">
        <v>2012</v>
      </c>
      <c r="E1583" t="str">
        <f t="shared" si="24"/>
        <v>7820500-Locação de mão-de-obra temporária</v>
      </c>
    </row>
    <row r="1584" spans="1:5" hidden="1">
      <c r="A1584">
        <v>3004</v>
      </c>
      <c r="B1584">
        <v>7830200</v>
      </c>
      <c r="D1584" t="s">
        <v>2013</v>
      </c>
      <c r="E1584" t="str">
        <f t="shared" si="24"/>
        <v>7830200-Fornecimento e gestão de recursos humanos para terceiros</v>
      </c>
    </row>
    <row r="1585" spans="1:5" hidden="1">
      <c r="A1585">
        <v>3004</v>
      </c>
      <c r="B1585">
        <v>7911200</v>
      </c>
      <c r="D1585" t="s">
        <v>2014</v>
      </c>
      <c r="E1585" t="str">
        <f t="shared" si="24"/>
        <v>7911200-Agências de viagens</v>
      </c>
    </row>
    <row r="1586" spans="1:5" hidden="1">
      <c r="A1586">
        <v>3004</v>
      </c>
      <c r="B1586">
        <v>7912100</v>
      </c>
      <c r="D1586" t="s">
        <v>2015</v>
      </c>
      <c r="E1586" t="str">
        <f t="shared" si="24"/>
        <v>7912100-Operadores turísticos</v>
      </c>
    </row>
    <row r="1587" spans="1:5" hidden="1">
      <c r="A1587">
        <v>3004</v>
      </c>
      <c r="B1587">
        <v>7990200</v>
      </c>
      <c r="D1587" t="s">
        <v>2016</v>
      </c>
      <c r="E1587" t="str">
        <f t="shared" si="24"/>
        <v>7990200-Serviços de reservas e outros serviços de turismo não especificados anteriormente</v>
      </c>
    </row>
    <row r="1588" spans="1:5" hidden="1">
      <c r="A1588">
        <v>3004</v>
      </c>
      <c r="B1588">
        <v>8011101</v>
      </c>
      <c r="D1588" t="s">
        <v>2017</v>
      </c>
      <c r="E1588" t="str">
        <f t="shared" si="24"/>
        <v>8011101-Atividades de vigilância e segurança privada</v>
      </c>
    </row>
    <row r="1589" spans="1:5" hidden="1">
      <c r="A1589">
        <v>3004</v>
      </c>
      <c r="B1589">
        <v>8011102</v>
      </c>
      <c r="D1589" t="s">
        <v>2018</v>
      </c>
      <c r="E1589" t="str">
        <f t="shared" si="24"/>
        <v>8011102-Serviços de adestramento de cães de guarda</v>
      </c>
    </row>
    <row r="1590" spans="1:5" hidden="1">
      <c r="A1590">
        <v>3004</v>
      </c>
      <c r="B1590">
        <v>8012900</v>
      </c>
      <c r="D1590" t="s">
        <v>2019</v>
      </c>
      <c r="E1590" t="str">
        <f t="shared" si="24"/>
        <v>8012900-Atividades de transporte de valores</v>
      </c>
    </row>
    <row r="1591" spans="1:5" hidden="1">
      <c r="A1591">
        <v>3004</v>
      </c>
      <c r="B1591">
        <v>8020001</v>
      </c>
      <c r="D1591" t="s">
        <v>2020</v>
      </c>
      <c r="E1591" t="str">
        <f t="shared" si="24"/>
        <v>8020001-Atividades de monitoramento de sistemas de segurança eletrônico</v>
      </c>
    </row>
    <row r="1592" spans="1:5" hidden="1">
      <c r="A1592">
        <v>3004</v>
      </c>
      <c r="B1592">
        <v>8020002</v>
      </c>
      <c r="D1592" t="s">
        <v>2021</v>
      </c>
      <c r="E1592" t="str">
        <f t="shared" si="24"/>
        <v>8020002-Outras atividades de serviços de segurança</v>
      </c>
    </row>
    <row r="1593" spans="1:5" hidden="1">
      <c r="A1593">
        <v>3004</v>
      </c>
      <c r="B1593">
        <v>8030700</v>
      </c>
      <c r="D1593" t="s">
        <v>2022</v>
      </c>
      <c r="E1593" t="str">
        <f t="shared" si="24"/>
        <v>8030700-Atividades de investigação particular</v>
      </c>
    </row>
    <row r="1594" spans="1:5" hidden="1">
      <c r="A1594">
        <v>3004</v>
      </c>
      <c r="B1594">
        <v>8111700</v>
      </c>
      <c r="D1594" t="s">
        <v>2023</v>
      </c>
      <c r="E1594" t="str">
        <f t="shared" si="24"/>
        <v>8111700-Serviços combinados para apoio a edifícios, exceto condomínios prediais</v>
      </c>
    </row>
    <row r="1595" spans="1:5" hidden="1">
      <c r="A1595">
        <v>3004</v>
      </c>
      <c r="B1595">
        <v>8121400</v>
      </c>
      <c r="D1595" t="s">
        <v>2024</v>
      </c>
      <c r="E1595" t="str">
        <f t="shared" si="24"/>
        <v>8121400-Limpeza em prédios e em domicílios</v>
      </c>
    </row>
    <row r="1596" spans="1:5" hidden="1">
      <c r="A1596">
        <v>3004</v>
      </c>
      <c r="B1596">
        <v>8122200</v>
      </c>
      <c r="D1596" t="s">
        <v>2025</v>
      </c>
      <c r="E1596" t="str">
        <f t="shared" si="24"/>
        <v>8122200-Imunização e controle de pragas urbanas</v>
      </c>
    </row>
    <row r="1597" spans="1:5" hidden="1">
      <c r="A1597">
        <v>3004</v>
      </c>
      <c r="B1597">
        <v>8129000</v>
      </c>
      <c r="D1597" t="s">
        <v>2026</v>
      </c>
      <c r="E1597" t="str">
        <f t="shared" si="24"/>
        <v>8129000-Atividades de limpeza não especificadas anteriormente</v>
      </c>
    </row>
    <row r="1598" spans="1:5" hidden="1">
      <c r="A1598">
        <v>3004</v>
      </c>
      <c r="B1598">
        <v>8130300</v>
      </c>
      <c r="D1598" t="s">
        <v>2027</v>
      </c>
      <c r="E1598" t="str">
        <f t="shared" si="24"/>
        <v>8130300-Atividades paisagísticas</v>
      </c>
    </row>
    <row r="1599" spans="1:5" hidden="1">
      <c r="A1599">
        <v>3004</v>
      </c>
      <c r="B1599">
        <v>8211300</v>
      </c>
      <c r="D1599" t="s">
        <v>2028</v>
      </c>
      <c r="E1599" t="str">
        <f t="shared" si="24"/>
        <v>8211300-Serviços combinados de escritório e apoio administrativo</v>
      </c>
    </row>
    <row r="1600" spans="1:5" hidden="1">
      <c r="A1600">
        <v>3004</v>
      </c>
      <c r="B1600">
        <v>8219901</v>
      </c>
      <c r="D1600" t="s">
        <v>2029</v>
      </c>
      <c r="E1600" t="str">
        <f t="shared" si="24"/>
        <v>8219901-Fotocópias</v>
      </c>
    </row>
    <row r="1601" spans="1:5" hidden="1">
      <c r="A1601">
        <v>3004</v>
      </c>
      <c r="B1601">
        <v>8219999</v>
      </c>
      <c r="D1601" t="s">
        <v>2030</v>
      </c>
      <c r="E1601" t="str">
        <f t="shared" si="24"/>
        <v>8219999-Preparação de documentos e serviços especializados de apoio administrativo não especificados</v>
      </c>
    </row>
    <row r="1602" spans="1:5" hidden="1">
      <c r="A1602">
        <v>3004</v>
      </c>
      <c r="B1602">
        <v>8220200</v>
      </c>
      <c r="D1602" t="s">
        <v>2031</v>
      </c>
      <c r="E1602" t="str">
        <f t="shared" si="24"/>
        <v>8220200-Atividades de teleatendimento</v>
      </c>
    </row>
    <row r="1603" spans="1:5" hidden="1">
      <c r="A1603">
        <v>3004</v>
      </c>
      <c r="B1603">
        <v>8230001</v>
      </c>
      <c r="D1603" t="s">
        <v>2032</v>
      </c>
      <c r="E1603" t="str">
        <f t="shared" si="24"/>
        <v>8230001-Serviços de organização de feiras, congressos, exposições e festas</v>
      </c>
    </row>
    <row r="1604" spans="1:5" hidden="1">
      <c r="A1604">
        <v>3004</v>
      </c>
      <c r="B1604">
        <v>8230002</v>
      </c>
      <c r="D1604" t="s">
        <v>2033</v>
      </c>
      <c r="E1604" t="str">
        <f t="shared" si="24"/>
        <v>8230002-Casas de festas e eventos</v>
      </c>
    </row>
    <row r="1605" spans="1:5" hidden="1">
      <c r="A1605">
        <v>3004</v>
      </c>
      <c r="B1605">
        <v>8291100</v>
      </c>
      <c r="D1605" t="s">
        <v>2034</v>
      </c>
      <c r="E1605" t="str">
        <f t="shared" si="24"/>
        <v>8291100-Atividades de cobrança e informações cadastrais</v>
      </c>
    </row>
    <row r="1606" spans="1:5" hidden="1">
      <c r="A1606">
        <v>3004</v>
      </c>
      <c r="B1606">
        <v>8292000</v>
      </c>
      <c r="D1606" t="s">
        <v>2035</v>
      </c>
      <c r="E1606" t="str">
        <f t="shared" si="24"/>
        <v>8292000-Envasamento e empacotamento sob contrato</v>
      </c>
    </row>
    <row r="1607" spans="1:5" hidden="1">
      <c r="A1607">
        <v>3004</v>
      </c>
      <c r="B1607">
        <v>8299701</v>
      </c>
      <c r="D1607" t="s">
        <v>2036</v>
      </c>
      <c r="E1607" t="str">
        <f t="shared" si="24"/>
        <v>8299701-Medição de consumo de energia elétrica, gás e água</v>
      </c>
    </row>
    <row r="1608" spans="1:5" hidden="1">
      <c r="A1608">
        <v>3004</v>
      </c>
      <c r="B1608">
        <v>8299702</v>
      </c>
      <c r="D1608" t="s">
        <v>2037</v>
      </c>
      <c r="E1608" t="str">
        <f t="shared" ref="E1608:E1671" si="25">CONCATENATE(B1608,"-",D1608)</f>
        <v>8299702-Emissão de vales-alimentação, vales-transporte e similares</v>
      </c>
    </row>
    <row r="1609" spans="1:5" hidden="1">
      <c r="A1609">
        <v>3004</v>
      </c>
      <c r="B1609">
        <v>8299703</v>
      </c>
      <c r="D1609" t="s">
        <v>2038</v>
      </c>
      <c r="E1609" t="str">
        <f t="shared" si="25"/>
        <v>8299703-Serviços de gravação de carimbos, exceto confecção</v>
      </c>
    </row>
    <row r="1610" spans="1:5" hidden="1">
      <c r="A1610">
        <v>3004</v>
      </c>
      <c r="B1610">
        <v>8299704</v>
      </c>
      <c r="D1610" t="s">
        <v>2039</v>
      </c>
      <c r="E1610" t="str">
        <f t="shared" si="25"/>
        <v>8299704-Leiloeiros independentes</v>
      </c>
    </row>
    <row r="1611" spans="1:5" hidden="1">
      <c r="A1611">
        <v>3004</v>
      </c>
      <c r="B1611">
        <v>8299705</v>
      </c>
      <c r="D1611" t="s">
        <v>2040</v>
      </c>
      <c r="E1611" t="str">
        <f t="shared" si="25"/>
        <v>8299705-Serviços de levantamento de fundos sob contrato</v>
      </c>
    </row>
    <row r="1612" spans="1:5" hidden="1">
      <c r="A1612">
        <v>3004</v>
      </c>
      <c r="B1612">
        <v>8299706</v>
      </c>
      <c r="D1612" t="s">
        <v>2041</v>
      </c>
      <c r="E1612" t="str">
        <f t="shared" si="25"/>
        <v>8299706-Casas lotéricas</v>
      </c>
    </row>
    <row r="1613" spans="1:5" hidden="1">
      <c r="A1613">
        <v>3004</v>
      </c>
      <c r="B1613">
        <v>8299707</v>
      </c>
      <c r="D1613" t="s">
        <v>2042</v>
      </c>
      <c r="E1613" t="str">
        <f t="shared" si="25"/>
        <v>8299707-Salas de acesso à internet</v>
      </c>
    </row>
    <row r="1614" spans="1:5" hidden="1">
      <c r="A1614">
        <v>3004</v>
      </c>
      <c r="B1614">
        <v>8299799</v>
      </c>
      <c r="D1614" t="s">
        <v>2043</v>
      </c>
      <c r="E1614" t="str">
        <f t="shared" si="25"/>
        <v>8299799-Outras atividades de serviços prestados principalmente às empresas não especificadas</v>
      </c>
    </row>
    <row r="1615" spans="1:5" hidden="1">
      <c r="A1615">
        <v>3004</v>
      </c>
      <c r="B1615">
        <v>8511200</v>
      </c>
      <c r="D1615" t="s">
        <v>2044</v>
      </c>
      <c r="E1615" t="str">
        <f t="shared" si="25"/>
        <v>8511200-Educação infantil - creche</v>
      </c>
    </row>
    <row r="1616" spans="1:5" hidden="1">
      <c r="A1616">
        <v>3004</v>
      </c>
      <c r="B1616">
        <v>8512100</v>
      </c>
      <c r="D1616" t="s">
        <v>2045</v>
      </c>
      <c r="E1616" t="str">
        <f t="shared" si="25"/>
        <v>8512100-Educação infantil - pré-escola</v>
      </c>
    </row>
    <row r="1617" spans="1:5" hidden="1">
      <c r="A1617">
        <v>3004</v>
      </c>
      <c r="B1617">
        <v>8513900</v>
      </c>
      <c r="D1617" t="s">
        <v>2046</v>
      </c>
      <c r="E1617" t="str">
        <f t="shared" si="25"/>
        <v>8513900-Ensino fundamental</v>
      </c>
    </row>
    <row r="1618" spans="1:5" hidden="1">
      <c r="A1618">
        <v>3004</v>
      </c>
      <c r="B1618">
        <v>8520100</v>
      </c>
      <c r="D1618" t="s">
        <v>2047</v>
      </c>
      <c r="E1618" t="str">
        <f t="shared" si="25"/>
        <v>8520100-Ensino médio</v>
      </c>
    </row>
    <row r="1619" spans="1:5" hidden="1">
      <c r="A1619">
        <v>3004</v>
      </c>
      <c r="B1619">
        <v>8531700</v>
      </c>
      <c r="D1619" t="s">
        <v>2048</v>
      </c>
      <c r="E1619" t="str">
        <f t="shared" si="25"/>
        <v>8531700-Educação superior - graduação</v>
      </c>
    </row>
    <row r="1620" spans="1:5" hidden="1">
      <c r="A1620">
        <v>3004</v>
      </c>
      <c r="B1620">
        <v>8532500</v>
      </c>
      <c r="D1620" t="s">
        <v>2049</v>
      </c>
      <c r="E1620" t="str">
        <f t="shared" si="25"/>
        <v>8532500-Educação superior - graduação e pós-graduação</v>
      </c>
    </row>
    <row r="1621" spans="1:5" hidden="1">
      <c r="A1621">
        <v>3004</v>
      </c>
      <c r="B1621">
        <v>8533300</v>
      </c>
      <c r="D1621" t="s">
        <v>2050</v>
      </c>
      <c r="E1621" t="str">
        <f t="shared" si="25"/>
        <v>8533300-Educação superior - pós-graduação e extensão</v>
      </c>
    </row>
    <row r="1622" spans="1:5" hidden="1">
      <c r="A1622">
        <v>3004</v>
      </c>
      <c r="B1622">
        <v>8541400</v>
      </c>
      <c r="D1622" t="s">
        <v>2051</v>
      </c>
      <c r="E1622" t="str">
        <f t="shared" si="25"/>
        <v>8541400-Educação profissional de nível técnico</v>
      </c>
    </row>
    <row r="1623" spans="1:5" hidden="1">
      <c r="A1623">
        <v>3004</v>
      </c>
      <c r="B1623">
        <v>8542200</v>
      </c>
      <c r="D1623" t="s">
        <v>2052</v>
      </c>
      <c r="E1623" t="str">
        <f t="shared" si="25"/>
        <v>8542200-Educação profissional de nível tecnológico</v>
      </c>
    </row>
    <row r="1624" spans="1:5" hidden="1">
      <c r="A1624">
        <v>3004</v>
      </c>
      <c r="B1624">
        <v>8550301</v>
      </c>
      <c r="D1624" t="s">
        <v>2053</v>
      </c>
      <c r="E1624" t="str">
        <f t="shared" si="25"/>
        <v>8550301-Administração de Caixas Escolares</v>
      </c>
    </row>
    <row r="1625" spans="1:5" hidden="1">
      <c r="A1625">
        <v>3004</v>
      </c>
      <c r="B1625">
        <v>8550302</v>
      </c>
      <c r="D1625" t="s">
        <v>2054</v>
      </c>
      <c r="E1625" t="str">
        <f t="shared" si="25"/>
        <v>8550302-Atividades de apoio à educação, exceto caixas escolares</v>
      </c>
    </row>
    <row r="1626" spans="1:5" hidden="1">
      <c r="A1626">
        <v>3004</v>
      </c>
      <c r="B1626">
        <v>8591100</v>
      </c>
      <c r="D1626" t="s">
        <v>2055</v>
      </c>
      <c r="E1626" t="str">
        <f t="shared" si="25"/>
        <v>8591100-Ensino de esportes</v>
      </c>
    </row>
    <row r="1627" spans="1:5" hidden="1">
      <c r="A1627">
        <v>3004</v>
      </c>
      <c r="B1627">
        <v>8592901</v>
      </c>
      <c r="D1627" t="s">
        <v>2056</v>
      </c>
      <c r="E1627" t="str">
        <f t="shared" si="25"/>
        <v>8592901-Ensino de dança</v>
      </c>
    </row>
    <row r="1628" spans="1:5" hidden="1">
      <c r="A1628">
        <v>3004</v>
      </c>
      <c r="B1628">
        <v>8592902</v>
      </c>
      <c r="D1628" t="s">
        <v>2057</v>
      </c>
      <c r="E1628" t="str">
        <f t="shared" si="25"/>
        <v>8592902-Ensino de artes cênicas, exceto dança</v>
      </c>
    </row>
    <row r="1629" spans="1:5" hidden="1">
      <c r="A1629">
        <v>3004</v>
      </c>
      <c r="B1629">
        <v>8592903</v>
      </c>
      <c r="D1629" t="s">
        <v>2058</v>
      </c>
      <c r="E1629" t="str">
        <f t="shared" si="25"/>
        <v>8592903-Ensino de música</v>
      </c>
    </row>
    <row r="1630" spans="1:5" hidden="1">
      <c r="A1630">
        <v>3004</v>
      </c>
      <c r="B1630">
        <v>8592999</v>
      </c>
      <c r="D1630" t="s">
        <v>2059</v>
      </c>
      <c r="E1630" t="str">
        <f t="shared" si="25"/>
        <v>8592999-Ensino de arte e cultura não especificado</v>
      </c>
    </row>
    <row r="1631" spans="1:5" hidden="1">
      <c r="A1631">
        <v>3004</v>
      </c>
      <c r="B1631">
        <v>8593700</v>
      </c>
      <c r="D1631" t="s">
        <v>2060</v>
      </c>
      <c r="E1631" t="str">
        <f t="shared" si="25"/>
        <v>8593700-Ensino de idiomas</v>
      </c>
    </row>
    <row r="1632" spans="1:5" hidden="1">
      <c r="A1632">
        <v>3004</v>
      </c>
      <c r="B1632">
        <v>8599601</v>
      </c>
      <c r="D1632" t="s">
        <v>2061</v>
      </c>
      <c r="E1632" t="str">
        <f t="shared" si="25"/>
        <v>8599601-Formação de condutores</v>
      </c>
    </row>
    <row r="1633" spans="1:5" hidden="1">
      <c r="A1633">
        <v>3004</v>
      </c>
      <c r="B1633">
        <v>8599602</v>
      </c>
      <c r="D1633" t="s">
        <v>2062</v>
      </c>
      <c r="E1633" t="str">
        <f t="shared" si="25"/>
        <v>8599602-Cursos de pilotagem</v>
      </c>
    </row>
    <row r="1634" spans="1:5" hidden="1">
      <c r="A1634">
        <v>3004</v>
      </c>
      <c r="B1634">
        <v>8599603</v>
      </c>
      <c r="D1634" t="s">
        <v>2063</v>
      </c>
      <c r="E1634" t="str">
        <f t="shared" si="25"/>
        <v>8599603-Treinamento em informática</v>
      </c>
    </row>
    <row r="1635" spans="1:5" hidden="1">
      <c r="A1635">
        <v>3004</v>
      </c>
      <c r="B1635">
        <v>8599604</v>
      </c>
      <c r="D1635" t="s">
        <v>2064</v>
      </c>
      <c r="E1635" t="str">
        <f t="shared" si="25"/>
        <v>8599604-Treinamento em desenvolvimento profissional e gerencial</v>
      </c>
    </row>
    <row r="1636" spans="1:5" hidden="1">
      <c r="A1636">
        <v>3004</v>
      </c>
      <c r="B1636">
        <v>8599605</v>
      </c>
      <c r="D1636" t="s">
        <v>2065</v>
      </c>
      <c r="E1636" t="str">
        <f t="shared" si="25"/>
        <v>8599605-Cursos preparatórios para concursos</v>
      </c>
    </row>
    <row r="1637" spans="1:5" hidden="1">
      <c r="A1637">
        <v>3004</v>
      </c>
      <c r="B1637">
        <v>8599699</v>
      </c>
      <c r="D1637" t="s">
        <v>2066</v>
      </c>
      <c r="E1637" t="str">
        <f t="shared" si="25"/>
        <v>8599699-Outras atividades de ensino não especificadas</v>
      </c>
    </row>
    <row r="1638" spans="1:5" hidden="1">
      <c r="A1638">
        <v>3004</v>
      </c>
      <c r="B1638">
        <v>8621601</v>
      </c>
      <c r="D1638" t="s">
        <v>2067</v>
      </c>
      <c r="E1638" t="str">
        <f t="shared" si="25"/>
        <v>8621601-UTI móvel</v>
      </c>
    </row>
    <row r="1639" spans="1:5" hidden="1">
      <c r="A1639">
        <v>3004</v>
      </c>
      <c r="B1639">
        <v>8621602</v>
      </c>
      <c r="D1639" t="s">
        <v>2068</v>
      </c>
      <c r="E1639" t="str">
        <f t="shared" si="25"/>
        <v>8621602-Serviços móveis de atendimento a urgências, exceto por UTI móvel</v>
      </c>
    </row>
    <row r="1640" spans="1:5" hidden="1">
      <c r="A1640">
        <v>3004</v>
      </c>
      <c r="B1640">
        <v>8622400</v>
      </c>
      <c r="D1640" t="s">
        <v>2069</v>
      </c>
      <c r="E1640" t="str">
        <f t="shared" si="25"/>
        <v>8622400-Serviços de remoção de pacientes, exceto os serviços móveis de atendimento a urgências</v>
      </c>
    </row>
    <row r="1641" spans="1:5" hidden="1">
      <c r="A1641">
        <v>3004</v>
      </c>
      <c r="B1641">
        <v>8630501</v>
      </c>
      <c r="D1641" t="s">
        <v>2070</v>
      </c>
      <c r="E1641" t="str">
        <f t="shared" si="25"/>
        <v>8630501-Atividade médica ambulatorial com recursos para realização de procedimentos cirúrgicos</v>
      </c>
    </row>
    <row r="1642" spans="1:5" hidden="1">
      <c r="A1642">
        <v>3004</v>
      </c>
      <c r="B1642">
        <v>8630502</v>
      </c>
      <c r="D1642" t="s">
        <v>2071</v>
      </c>
      <c r="E1642" t="str">
        <f t="shared" si="25"/>
        <v>8630502-Atividade médica ambulatorial com recursos para realização de exames complementares</v>
      </c>
    </row>
    <row r="1643" spans="1:5" hidden="1">
      <c r="A1643">
        <v>3004</v>
      </c>
      <c r="B1643">
        <v>8630503</v>
      </c>
      <c r="D1643" t="s">
        <v>2072</v>
      </c>
      <c r="E1643" t="str">
        <f t="shared" si="25"/>
        <v>8630503-Atividade médica ambulatorial restrita a consultas</v>
      </c>
    </row>
    <row r="1644" spans="1:5" hidden="1">
      <c r="A1644">
        <v>3004</v>
      </c>
      <c r="B1644">
        <v>8630504</v>
      </c>
      <c r="D1644" t="s">
        <v>2073</v>
      </c>
      <c r="E1644" t="str">
        <f t="shared" si="25"/>
        <v>8630504-Atividade odontológica</v>
      </c>
    </row>
    <row r="1645" spans="1:5" hidden="1">
      <c r="A1645">
        <v>3004</v>
      </c>
      <c r="B1645">
        <v>8630506</v>
      </c>
      <c r="D1645" t="s">
        <v>2074</v>
      </c>
      <c r="E1645" t="str">
        <f t="shared" si="25"/>
        <v>8630506-Serviços de vacinação e imunização humana</v>
      </c>
    </row>
    <row r="1646" spans="1:5" hidden="1">
      <c r="A1646">
        <v>3004</v>
      </c>
      <c r="B1646">
        <v>8630507</v>
      </c>
      <c r="D1646" t="s">
        <v>2075</v>
      </c>
      <c r="E1646" t="str">
        <f t="shared" si="25"/>
        <v>8630507-Atividades de reprodução humana assistida</v>
      </c>
    </row>
    <row r="1647" spans="1:5" hidden="1">
      <c r="A1647">
        <v>3004</v>
      </c>
      <c r="B1647">
        <v>8630599</v>
      </c>
      <c r="D1647" t="s">
        <v>2076</v>
      </c>
      <c r="E1647" t="str">
        <f t="shared" si="25"/>
        <v>8630599-Atividades de atenção ambulatorial não especificadas</v>
      </c>
    </row>
    <row r="1648" spans="1:5" hidden="1">
      <c r="A1648">
        <v>3004</v>
      </c>
      <c r="B1648">
        <v>8640201</v>
      </c>
      <c r="D1648" t="s">
        <v>2077</v>
      </c>
      <c r="E1648" t="str">
        <f t="shared" si="25"/>
        <v>8640201-Laboratórios de anatomia patológica e citológica</v>
      </c>
    </row>
    <row r="1649" spans="1:5" hidden="1">
      <c r="A1649">
        <v>3004</v>
      </c>
      <c r="B1649">
        <v>8640202</v>
      </c>
      <c r="D1649" t="s">
        <v>2078</v>
      </c>
      <c r="E1649" t="str">
        <f t="shared" si="25"/>
        <v>8640202-Laboratórios clínicos</v>
      </c>
    </row>
    <row r="1650" spans="1:5" hidden="1">
      <c r="A1650">
        <v>3004</v>
      </c>
      <c r="B1650">
        <v>8640203</v>
      </c>
      <c r="D1650" t="s">
        <v>2079</v>
      </c>
      <c r="E1650" t="str">
        <f t="shared" si="25"/>
        <v>8640203-Serviços de diálise e nefrologia</v>
      </c>
    </row>
    <row r="1651" spans="1:5" hidden="1">
      <c r="A1651">
        <v>3004</v>
      </c>
      <c r="B1651">
        <v>8640204</v>
      </c>
      <c r="D1651" t="s">
        <v>2080</v>
      </c>
      <c r="E1651" t="str">
        <f t="shared" si="25"/>
        <v>8640204-Serviços de tomografia</v>
      </c>
    </row>
    <row r="1652" spans="1:5" hidden="1">
      <c r="A1652">
        <v>3004</v>
      </c>
      <c r="B1652">
        <v>8640205</v>
      </c>
      <c r="D1652" t="s">
        <v>2081</v>
      </c>
      <c r="E1652" t="str">
        <f t="shared" si="25"/>
        <v>8640205-Serviços de diagnóstico por imagem com uso de radiação ionizante, exceto tomografia</v>
      </c>
    </row>
    <row r="1653" spans="1:5" hidden="1">
      <c r="A1653">
        <v>3004</v>
      </c>
      <c r="B1653">
        <v>8640206</v>
      </c>
      <c r="D1653" t="s">
        <v>2082</v>
      </c>
      <c r="E1653" t="str">
        <f t="shared" si="25"/>
        <v>8640206-Serviços de ressonância magnética</v>
      </c>
    </row>
    <row r="1654" spans="1:5" hidden="1">
      <c r="A1654">
        <v>3004</v>
      </c>
      <c r="B1654">
        <v>8640207</v>
      </c>
      <c r="D1654" t="s">
        <v>2083</v>
      </c>
      <c r="E1654" t="str">
        <f t="shared" si="25"/>
        <v>8640207-Serviços de diagnóstico por imagem sem uso de radiação ionizante, exceto ressonância magnética</v>
      </c>
    </row>
    <row r="1655" spans="1:5" hidden="1">
      <c r="A1655">
        <v>3004</v>
      </c>
      <c r="B1655">
        <v>8640208</v>
      </c>
      <c r="D1655" t="s">
        <v>2084</v>
      </c>
      <c r="E1655" t="str">
        <f t="shared" si="25"/>
        <v>8640208-Serviços de diagnóstico por registro gráfico - ECG, EEG e outros exames análogos</v>
      </c>
    </row>
    <row r="1656" spans="1:5" hidden="1">
      <c r="A1656">
        <v>3004</v>
      </c>
      <c r="B1656">
        <v>8640209</v>
      </c>
      <c r="D1656" t="s">
        <v>2085</v>
      </c>
      <c r="E1656" t="str">
        <f t="shared" si="25"/>
        <v>8640209-Serviços de diagnóstico por métodos ópticos - endoscopia e outros exames análogos</v>
      </c>
    </row>
    <row r="1657" spans="1:5" hidden="1">
      <c r="A1657">
        <v>3004</v>
      </c>
      <c r="B1657">
        <v>8640210</v>
      </c>
      <c r="D1657" t="s">
        <v>2086</v>
      </c>
      <c r="E1657" t="str">
        <f t="shared" si="25"/>
        <v>8640210-Serviços de quimioterapia</v>
      </c>
    </row>
    <row r="1658" spans="1:5" hidden="1">
      <c r="A1658">
        <v>3004</v>
      </c>
      <c r="B1658">
        <v>8640211</v>
      </c>
      <c r="D1658" t="s">
        <v>2087</v>
      </c>
      <c r="E1658" t="str">
        <f t="shared" si="25"/>
        <v>8640211-Serviços de radioterapia</v>
      </c>
    </row>
    <row r="1659" spans="1:5" hidden="1">
      <c r="A1659">
        <v>3004</v>
      </c>
      <c r="B1659">
        <v>8640212</v>
      </c>
      <c r="D1659" t="s">
        <v>2088</v>
      </c>
      <c r="E1659" t="str">
        <f t="shared" si="25"/>
        <v>8640212-Serviços de hemoterapia</v>
      </c>
    </row>
    <row r="1660" spans="1:5" hidden="1">
      <c r="A1660">
        <v>3004</v>
      </c>
      <c r="B1660">
        <v>8640213</v>
      </c>
      <c r="D1660" t="s">
        <v>2089</v>
      </c>
      <c r="E1660" t="str">
        <f t="shared" si="25"/>
        <v>8640213-Serviços de litotripsia</v>
      </c>
    </row>
    <row r="1661" spans="1:5" hidden="1">
      <c r="A1661">
        <v>3004</v>
      </c>
      <c r="B1661">
        <v>8640214</v>
      </c>
      <c r="D1661" t="s">
        <v>2090</v>
      </c>
      <c r="E1661" t="str">
        <f t="shared" si="25"/>
        <v>8640214-Serviços de bancos de células e tecidos humanos</v>
      </c>
    </row>
    <row r="1662" spans="1:5" hidden="1">
      <c r="A1662">
        <v>3004</v>
      </c>
      <c r="B1662">
        <v>8640299</v>
      </c>
      <c r="D1662" t="s">
        <v>2091</v>
      </c>
      <c r="E1662" t="str">
        <f t="shared" si="25"/>
        <v>8640299-Atividades de serviços de complementação diagnóstica e terapêutica não especificadas</v>
      </c>
    </row>
    <row r="1663" spans="1:5" hidden="1">
      <c r="A1663">
        <v>3004</v>
      </c>
      <c r="B1663">
        <v>8650001</v>
      </c>
      <c r="D1663" t="s">
        <v>2092</v>
      </c>
      <c r="E1663" t="str">
        <f t="shared" si="25"/>
        <v>8650001-Atividades de enfermagem</v>
      </c>
    </row>
    <row r="1664" spans="1:5" hidden="1">
      <c r="A1664">
        <v>3004</v>
      </c>
      <c r="B1664">
        <v>8650002</v>
      </c>
      <c r="D1664" t="s">
        <v>2093</v>
      </c>
      <c r="E1664" t="str">
        <f t="shared" si="25"/>
        <v>8650002-Atividades de profissionais da nutrição</v>
      </c>
    </row>
    <row r="1665" spans="1:5" hidden="1">
      <c r="A1665">
        <v>3004</v>
      </c>
      <c r="B1665">
        <v>8650003</v>
      </c>
      <c r="D1665" t="s">
        <v>2094</v>
      </c>
      <c r="E1665" t="str">
        <f t="shared" si="25"/>
        <v>8650003-Atividades de psicologia e psicanálise</v>
      </c>
    </row>
    <row r="1666" spans="1:5" hidden="1">
      <c r="A1666">
        <v>3004</v>
      </c>
      <c r="B1666">
        <v>8650004</v>
      </c>
      <c r="D1666" t="s">
        <v>2095</v>
      </c>
      <c r="E1666" t="str">
        <f t="shared" si="25"/>
        <v>8650004-Atividades de fisioterapia</v>
      </c>
    </row>
    <row r="1667" spans="1:5" hidden="1">
      <c r="A1667">
        <v>3004</v>
      </c>
      <c r="B1667">
        <v>8650005</v>
      </c>
      <c r="D1667" t="s">
        <v>2096</v>
      </c>
      <c r="E1667" t="str">
        <f t="shared" si="25"/>
        <v>8650005-Atividades de terapia ocupacional</v>
      </c>
    </row>
    <row r="1668" spans="1:5" hidden="1">
      <c r="A1668">
        <v>3004</v>
      </c>
      <c r="B1668">
        <v>8650006</v>
      </c>
      <c r="D1668" t="s">
        <v>2097</v>
      </c>
      <c r="E1668" t="str">
        <f t="shared" si="25"/>
        <v>8650006-Atividades de fonoaudiologia</v>
      </c>
    </row>
    <row r="1669" spans="1:5" hidden="1">
      <c r="A1669">
        <v>3004</v>
      </c>
      <c r="B1669">
        <v>8650007</v>
      </c>
      <c r="D1669" t="s">
        <v>2098</v>
      </c>
      <c r="E1669" t="str">
        <f t="shared" si="25"/>
        <v>8650007-Atividades de terapia de nutrição enteral e parenteral</v>
      </c>
    </row>
    <row r="1670" spans="1:5" hidden="1">
      <c r="A1670">
        <v>3004</v>
      </c>
      <c r="B1670">
        <v>8650099</v>
      </c>
      <c r="D1670" t="s">
        <v>2099</v>
      </c>
      <c r="E1670" t="str">
        <f t="shared" si="25"/>
        <v>8650099-Atividades de profissionais da área de saúde não especificadas</v>
      </c>
    </row>
    <row r="1671" spans="1:5" hidden="1">
      <c r="A1671">
        <v>3004</v>
      </c>
      <c r="B1671">
        <v>8660700</v>
      </c>
      <c r="D1671" t="s">
        <v>2100</v>
      </c>
      <c r="E1671" t="str">
        <f t="shared" si="25"/>
        <v>8660700-Atividades de apoio à gestão de saúde</v>
      </c>
    </row>
    <row r="1672" spans="1:5" hidden="1">
      <c r="A1672">
        <v>3004</v>
      </c>
      <c r="B1672">
        <v>8690901</v>
      </c>
      <c r="D1672" t="s">
        <v>2101</v>
      </c>
      <c r="E1672" t="str">
        <f t="shared" ref="E1672:E1735" si="26">CONCATENATE(B1672,"-",D1672)</f>
        <v>8690901-Atividades de práticas integrativas e complementares em saúde humana</v>
      </c>
    </row>
    <row r="1673" spans="1:5" hidden="1">
      <c r="A1673">
        <v>3004</v>
      </c>
      <c r="B1673">
        <v>8690902</v>
      </c>
      <c r="D1673" t="s">
        <v>2102</v>
      </c>
      <c r="E1673" t="str">
        <f t="shared" si="26"/>
        <v>8690902-Atividades de bancos de leite humano</v>
      </c>
    </row>
    <row r="1674" spans="1:5" hidden="1">
      <c r="A1674">
        <v>3004</v>
      </c>
      <c r="B1674">
        <v>8690903</v>
      </c>
      <c r="D1674" t="s">
        <v>2103</v>
      </c>
      <c r="E1674" t="str">
        <f t="shared" si="26"/>
        <v>8690903-Atividades de acupuntura</v>
      </c>
    </row>
    <row r="1675" spans="1:5" hidden="1">
      <c r="A1675">
        <v>3004</v>
      </c>
      <c r="B1675">
        <v>8690904</v>
      </c>
      <c r="D1675" t="s">
        <v>2104</v>
      </c>
      <c r="E1675" t="str">
        <f t="shared" si="26"/>
        <v>8690904-Atividades de podologia</v>
      </c>
    </row>
    <row r="1676" spans="1:5" hidden="1">
      <c r="A1676">
        <v>3004</v>
      </c>
      <c r="B1676">
        <v>8690999</v>
      </c>
      <c r="D1676" t="s">
        <v>2105</v>
      </c>
      <c r="E1676" t="str">
        <f t="shared" si="26"/>
        <v>8690999-Outras atividades de atenção à saúde humana não especificadas</v>
      </c>
    </row>
    <row r="1677" spans="1:5" hidden="1">
      <c r="A1677">
        <v>3004</v>
      </c>
      <c r="B1677">
        <v>8711501</v>
      </c>
      <c r="D1677" t="s">
        <v>2106</v>
      </c>
      <c r="E1677" t="str">
        <f t="shared" si="26"/>
        <v>8711501-Clínicas e residências geriátricas</v>
      </c>
    </row>
    <row r="1678" spans="1:5" hidden="1">
      <c r="A1678">
        <v>3004</v>
      </c>
      <c r="B1678">
        <v>8711502</v>
      </c>
      <c r="D1678" t="s">
        <v>2107</v>
      </c>
      <c r="E1678" t="str">
        <f t="shared" si="26"/>
        <v>8711502-Instituições de longa permanência para idosos</v>
      </c>
    </row>
    <row r="1679" spans="1:5" hidden="1">
      <c r="A1679">
        <v>3004</v>
      </c>
      <c r="B1679">
        <v>8711503</v>
      </c>
      <c r="D1679" t="s">
        <v>2108</v>
      </c>
      <c r="E1679" t="str">
        <f t="shared" si="26"/>
        <v>8711503-Atividades de assistência a deficientes físicos, imunodeprimidos e convalescentes</v>
      </c>
    </row>
    <row r="1680" spans="1:5" hidden="1">
      <c r="A1680">
        <v>3004</v>
      </c>
      <c r="B1680">
        <v>8711504</v>
      </c>
      <c r="D1680" t="s">
        <v>2109</v>
      </c>
      <c r="E1680" t="str">
        <f t="shared" si="26"/>
        <v>8711504-Centros de apoio a pacientes com câncer e com AIDS</v>
      </c>
    </row>
    <row r="1681" spans="1:5" hidden="1">
      <c r="A1681">
        <v>3004</v>
      </c>
      <c r="B1681">
        <v>8711505</v>
      </c>
      <c r="D1681" t="s">
        <v>2110</v>
      </c>
      <c r="E1681" t="str">
        <f t="shared" si="26"/>
        <v>8711505-Condomínios residenciais para idosos</v>
      </c>
    </row>
    <row r="1682" spans="1:5" hidden="1">
      <c r="A1682">
        <v>3004</v>
      </c>
      <c r="B1682">
        <v>8712300</v>
      </c>
      <c r="D1682" t="s">
        <v>2111</v>
      </c>
      <c r="E1682" t="str">
        <f t="shared" si="26"/>
        <v>8712300-Atividades de fornecimento de infra-estrutura de apoio e assistência a paciente no domicílio</v>
      </c>
    </row>
    <row r="1683" spans="1:5" hidden="1">
      <c r="A1683">
        <v>3004</v>
      </c>
      <c r="B1683">
        <v>8720401</v>
      </c>
      <c r="D1683" t="s">
        <v>2112</v>
      </c>
      <c r="E1683" t="str">
        <f t="shared" si="26"/>
        <v>8720401-Atividades de centros de assistência psicossocial</v>
      </c>
    </row>
    <row r="1684" spans="1:5" hidden="1">
      <c r="A1684">
        <v>3004</v>
      </c>
      <c r="B1684">
        <v>8720499</v>
      </c>
      <c r="D1684" t="s">
        <v>2113</v>
      </c>
      <c r="E1684" t="str">
        <f t="shared" si="26"/>
        <v>8720499-Assistência psicossocial , portadores distúrbios psíquicos, deficiência mental dependência química</v>
      </c>
    </row>
    <row r="1685" spans="1:5" hidden="1">
      <c r="A1685">
        <v>3004</v>
      </c>
      <c r="B1685">
        <v>8730101</v>
      </c>
      <c r="D1685" t="s">
        <v>2114</v>
      </c>
      <c r="E1685" t="str">
        <f t="shared" si="26"/>
        <v>8730101-Orfanatos</v>
      </c>
    </row>
    <row r="1686" spans="1:5" hidden="1">
      <c r="A1686">
        <v>3004</v>
      </c>
      <c r="B1686">
        <v>8730102</v>
      </c>
      <c r="D1686" t="s">
        <v>2115</v>
      </c>
      <c r="E1686" t="str">
        <f t="shared" si="26"/>
        <v>8730102-Albergues assistenciais</v>
      </c>
    </row>
    <row r="1687" spans="1:5" hidden="1">
      <c r="A1687">
        <v>3004</v>
      </c>
      <c r="B1687">
        <v>8730199</v>
      </c>
      <c r="D1687" t="s">
        <v>2116</v>
      </c>
      <c r="E1687" t="str">
        <f t="shared" si="26"/>
        <v>8730199-Atividades de assistência social prestadas em residências não especificadas</v>
      </c>
    </row>
    <row r="1688" spans="1:5" hidden="1">
      <c r="A1688">
        <v>3004</v>
      </c>
      <c r="B1688">
        <v>8800600</v>
      </c>
      <c r="D1688" t="s">
        <v>2117</v>
      </c>
      <c r="E1688" t="str">
        <f t="shared" si="26"/>
        <v>8800600-Serviços de assistência social sem alojamento</v>
      </c>
    </row>
    <row r="1689" spans="1:5" hidden="1">
      <c r="A1689">
        <v>3004</v>
      </c>
      <c r="B1689">
        <v>9001901</v>
      </c>
      <c r="D1689" t="s">
        <v>2118</v>
      </c>
      <c r="E1689" t="str">
        <f t="shared" si="26"/>
        <v>9001901-Produção teatral</v>
      </c>
    </row>
    <row r="1690" spans="1:5" hidden="1">
      <c r="A1690">
        <v>3004</v>
      </c>
      <c r="B1690">
        <v>9001902</v>
      </c>
      <c r="D1690" t="s">
        <v>2119</v>
      </c>
      <c r="E1690" t="str">
        <f t="shared" si="26"/>
        <v>9001902-Produção musical</v>
      </c>
    </row>
    <row r="1691" spans="1:5" hidden="1">
      <c r="A1691">
        <v>3004</v>
      </c>
      <c r="B1691">
        <v>9001903</v>
      </c>
      <c r="D1691" t="s">
        <v>2120</v>
      </c>
      <c r="E1691" t="str">
        <f t="shared" si="26"/>
        <v>9001903-Produção de espetáculos de dança</v>
      </c>
    </row>
    <row r="1692" spans="1:5" hidden="1">
      <c r="A1692">
        <v>3004</v>
      </c>
      <c r="B1692">
        <v>9001904</v>
      </c>
      <c r="D1692" t="s">
        <v>2121</v>
      </c>
      <c r="E1692" t="str">
        <f t="shared" si="26"/>
        <v>9001904-Produção de espetáculos circenses, de marionetes e similares</v>
      </c>
    </row>
    <row r="1693" spans="1:5" hidden="1">
      <c r="A1693">
        <v>3004</v>
      </c>
      <c r="B1693">
        <v>9001905</v>
      </c>
      <c r="D1693" t="s">
        <v>2122</v>
      </c>
      <c r="E1693" t="str">
        <f t="shared" si="26"/>
        <v>9001905-Produção de espetáculos de rodeios, vaquejadas e similares</v>
      </c>
    </row>
    <row r="1694" spans="1:5" hidden="1">
      <c r="A1694">
        <v>3004</v>
      </c>
      <c r="B1694">
        <v>9001906</v>
      </c>
      <c r="D1694" t="s">
        <v>2123</v>
      </c>
      <c r="E1694" t="str">
        <f t="shared" si="26"/>
        <v>9001906-Atividades de sonorização e de iluminação</v>
      </c>
    </row>
    <row r="1695" spans="1:5" hidden="1">
      <c r="A1695">
        <v>3004</v>
      </c>
      <c r="B1695">
        <v>9001999</v>
      </c>
      <c r="D1695" t="s">
        <v>2124</v>
      </c>
      <c r="E1695" t="str">
        <f t="shared" si="26"/>
        <v>9001999-Artes cênicas, espetáculos e atividades complementares não especificados</v>
      </c>
    </row>
    <row r="1696" spans="1:5" hidden="1">
      <c r="A1696">
        <v>3004</v>
      </c>
      <c r="B1696">
        <v>9002701</v>
      </c>
      <c r="D1696" t="s">
        <v>2125</v>
      </c>
      <c r="E1696" t="str">
        <f t="shared" si="26"/>
        <v>9002701-Atividades de artistas plásticos, jornalistas independentes e escritores</v>
      </c>
    </row>
    <row r="1697" spans="1:5" hidden="1">
      <c r="A1697">
        <v>3004</v>
      </c>
      <c r="B1697">
        <v>9002702</v>
      </c>
      <c r="D1697" t="s">
        <v>2126</v>
      </c>
      <c r="E1697" t="str">
        <f t="shared" si="26"/>
        <v>9002702-Restauração de obras de arte</v>
      </c>
    </row>
    <row r="1698" spans="1:5" hidden="1">
      <c r="A1698">
        <v>3004</v>
      </c>
      <c r="B1698">
        <v>9003500</v>
      </c>
      <c r="D1698" t="s">
        <v>2127</v>
      </c>
      <c r="E1698" t="str">
        <f t="shared" si="26"/>
        <v>9003500-Gestão de espaços para artes cênicas, espetáculos e outras atividades artísticas</v>
      </c>
    </row>
    <row r="1699" spans="1:5" hidden="1">
      <c r="A1699">
        <v>3004</v>
      </c>
      <c r="B1699">
        <v>9101500</v>
      </c>
      <c r="D1699" t="s">
        <v>2128</v>
      </c>
      <c r="E1699" t="str">
        <f t="shared" si="26"/>
        <v>9101500-Atividades de bibliotecas e arquivos</v>
      </c>
    </row>
    <row r="1700" spans="1:5" hidden="1">
      <c r="A1700">
        <v>3004</v>
      </c>
      <c r="B1700">
        <v>9102301</v>
      </c>
      <c r="D1700" t="s">
        <v>2129</v>
      </c>
      <c r="E1700" t="str">
        <f t="shared" si="26"/>
        <v>9102301-Atividades de museus e de exploração de lugares e prédios históricos e atrações similares</v>
      </c>
    </row>
    <row r="1701" spans="1:5" hidden="1">
      <c r="A1701">
        <v>3004</v>
      </c>
      <c r="B1701">
        <v>9102302</v>
      </c>
      <c r="D1701" t="s">
        <v>2130</v>
      </c>
      <c r="E1701" t="str">
        <f t="shared" si="26"/>
        <v>9102302-Restauração e conservação de lugares e prédios históricos</v>
      </c>
    </row>
    <row r="1702" spans="1:5" hidden="1">
      <c r="A1702">
        <v>3004</v>
      </c>
      <c r="B1702">
        <v>9103100</v>
      </c>
      <c r="D1702" t="s">
        <v>2131</v>
      </c>
      <c r="E1702" t="str">
        <f t="shared" si="26"/>
        <v>9103100-Jardins botânicos, zoológicos, parques nacionais, reservas ecológicas e áreas de proteção ambiental</v>
      </c>
    </row>
    <row r="1703" spans="1:5" hidden="1">
      <c r="A1703">
        <v>3004</v>
      </c>
      <c r="B1703">
        <v>9200301</v>
      </c>
      <c r="D1703" t="s">
        <v>2132</v>
      </c>
      <c r="E1703" t="str">
        <f t="shared" si="26"/>
        <v>9200301-Casas de bingo</v>
      </c>
    </row>
    <row r="1704" spans="1:5" hidden="1">
      <c r="A1704">
        <v>3004</v>
      </c>
      <c r="B1704">
        <v>9200302</v>
      </c>
      <c r="D1704" t="s">
        <v>2133</v>
      </c>
      <c r="E1704" t="str">
        <f t="shared" si="26"/>
        <v>9200302-Exploração de apostas em corridas de cavalos</v>
      </c>
    </row>
    <row r="1705" spans="1:5" hidden="1">
      <c r="A1705">
        <v>3004</v>
      </c>
      <c r="B1705">
        <v>9200399</v>
      </c>
      <c r="D1705" t="s">
        <v>2134</v>
      </c>
      <c r="E1705" t="str">
        <f t="shared" si="26"/>
        <v>9200399-Exploração de jogos de azar e apostas não especificados</v>
      </c>
    </row>
    <row r="1706" spans="1:5" hidden="1">
      <c r="A1706">
        <v>3004</v>
      </c>
      <c r="B1706">
        <v>9311500</v>
      </c>
      <c r="D1706" t="s">
        <v>2135</v>
      </c>
      <c r="E1706" t="str">
        <f t="shared" si="26"/>
        <v>9311500-Gestão de instalações de esportes</v>
      </c>
    </row>
    <row r="1707" spans="1:5" hidden="1">
      <c r="A1707">
        <v>3004</v>
      </c>
      <c r="B1707">
        <v>9312300</v>
      </c>
      <c r="D1707" t="s">
        <v>2136</v>
      </c>
      <c r="E1707" t="str">
        <f t="shared" si="26"/>
        <v>9312300-Clubes sociais, esportivos e similares</v>
      </c>
    </row>
    <row r="1708" spans="1:5" hidden="1">
      <c r="A1708">
        <v>3004</v>
      </c>
      <c r="B1708">
        <v>9313100</v>
      </c>
      <c r="D1708" t="s">
        <v>2137</v>
      </c>
      <c r="E1708" t="str">
        <f t="shared" si="26"/>
        <v>9313100-Atividades de condicionamento físico</v>
      </c>
    </row>
    <row r="1709" spans="1:5" hidden="1">
      <c r="A1709">
        <v>3004</v>
      </c>
      <c r="B1709">
        <v>9319101</v>
      </c>
      <c r="D1709" t="s">
        <v>2138</v>
      </c>
      <c r="E1709" t="str">
        <f t="shared" si="26"/>
        <v>9319101-Produção e promoção de eventos esportivos</v>
      </c>
    </row>
    <row r="1710" spans="1:5" hidden="1">
      <c r="A1710">
        <v>3004</v>
      </c>
      <c r="B1710">
        <v>9319199</v>
      </c>
      <c r="D1710" t="s">
        <v>2139</v>
      </c>
      <c r="E1710" t="str">
        <f t="shared" si="26"/>
        <v>9319199-Outras atividades esportivas não especificadas</v>
      </c>
    </row>
    <row r="1711" spans="1:5" hidden="1">
      <c r="A1711">
        <v>3004</v>
      </c>
      <c r="B1711">
        <v>9321200</v>
      </c>
      <c r="D1711" t="s">
        <v>2140</v>
      </c>
      <c r="E1711" t="str">
        <f t="shared" si="26"/>
        <v>9321200-Parques de diversão e parques temáticos</v>
      </c>
    </row>
    <row r="1712" spans="1:5" hidden="1">
      <c r="A1712">
        <v>3004</v>
      </c>
      <c r="B1712">
        <v>9329801</v>
      </c>
      <c r="D1712" t="s">
        <v>2141</v>
      </c>
      <c r="E1712" t="str">
        <f t="shared" si="26"/>
        <v>9329801-Discotecas, danceterias, salões de dança e similares</v>
      </c>
    </row>
    <row r="1713" spans="1:5" hidden="1">
      <c r="A1713">
        <v>3004</v>
      </c>
      <c r="B1713">
        <v>9329802</v>
      </c>
      <c r="D1713" t="s">
        <v>2142</v>
      </c>
      <c r="E1713" t="str">
        <f t="shared" si="26"/>
        <v>9329802-Exploração de boliches</v>
      </c>
    </row>
    <row r="1714" spans="1:5" hidden="1">
      <c r="A1714">
        <v>3004</v>
      </c>
      <c r="B1714">
        <v>9329803</v>
      </c>
      <c r="D1714" t="s">
        <v>2143</v>
      </c>
      <c r="E1714" t="str">
        <f t="shared" si="26"/>
        <v>9329803-Exploração de jogos de sinuca, bilhar e similares</v>
      </c>
    </row>
    <row r="1715" spans="1:5" hidden="1">
      <c r="A1715">
        <v>3004</v>
      </c>
      <c r="B1715">
        <v>9329804</v>
      </c>
      <c r="D1715" t="s">
        <v>2144</v>
      </c>
      <c r="E1715" t="str">
        <f t="shared" si="26"/>
        <v>9329804-Exploração de jogos eletrônicos recreativos</v>
      </c>
    </row>
    <row r="1716" spans="1:5" hidden="1">
      <c r="A1716">
        <v>3004</v>
      </c>
      <c r="B1716">
        <v>9329899</v>
      </c>
      <c r="D1716" t="s">
        <v>2145</v>
      </c>
      <c r="E1716" t="str">
        <f t="shared" si="26"/>
        <v>9329899-Outras atividades de recreação e lazer não especificadas</v>
      </c>
    </row>
    <row r="1717" spans="1:5" hidden="1">
      <c r="A1717">
        <v>3004</v>
      </c>
      <c r="B1717">
        <v>9511800</v>
      </c>
      <c r="D1717" t="s">
        <v>2146</v>
      </c>
      <c r="E1717" t="str">
        <f t="shared" si="26"/>
        <v>9511800-Reparação e manutenção de computadores e de equipamentos periféricos</v>
      </c>
    </row>
    <row r="1718" spans="1:5" hidden="1">
      <c r="A1718">
        <v>3004</v>
      </c>
      <c r="B1718">
        <v>9512600</v>
      </c>
      <c r="D1718" t="s">
        <v>2147</v>
      </c>
      <c r="E1718" t="str">
        <f t="shared" si="26"/>
        <v>9512600-Reparação e manutenção de equipamentos de comunicação</v>
      </c>
    </row>
    <row r="1719" spans="1:5" hidden="1">
      <c r="A1719">
        <v>3004</v>
      </c>
      <c r="B1719">
        <v>9521500</v>
      </c>
      <c r="D1719" t="s">
        <v>2148</v>
      </c>
      <c r="E1719" t="str">
        <f t="shared" si="26"/>
        <v>9521500-Reparação e manutenção de equipamentos eletroeletrônicos de uso pessoal e doméstico</v>
      </c>
    </row>
    <row r="1720" spans="1:5" hidden="1">
      <c r="A1720">
        <v>3004</v>
      </c>
      <c r="B1720">
        <v>9529101</v>
      </c>
      <c r="D1720" t="s">
        <v>2149</v>
      </c>
      <c r="E1720" t="str">
        <f t="shared" si="26"/>
        <v>9529101-Reparação de calçados, bolsas e artigos de viagem</v>
      </c>
    </row>
    <row r="1721" spans="1:5" hidden="1">
      <c r="A1721">
        <v>3004</v>
      </c>
      <c r="B1721">
        <v>9529102</v>
      </c>
      <c r="D1721" t="s">
        <v>2150</v>
      </c>
      <c r="E1721" t="str">
        <f t="shared" si="26"/>
        <v>9529102-Chaveiros</v>
      </c>
    </row>
    <row r="1722" spans="1:5" hidden="1">
      <c r="A1722">
        <v>3004</v>
      </c>
      <c r="B1722">
        <v>9529103</v>
      </c>
      <c r="D1722" t="s">
        <v>2151</v>
      </c>
      <c r="E1722" t="str">
        <f t="shared" si="26"/>
        <v>9529103-Reparação de relógios</v>
      </c>
    </row>
    <row r="1723" spans="1:5" hidden="1">
      <c r="A1723">
        <v>3004</v>
      </c>
      <c r="B1723">
        <v>9529104</v>
      </c>
      <c r="D1723" t="s">
        <v>2152</v>
      </c>
      <c r="E1723" t="str">
        <f t="shared" si="26"/>
        <v>9529104-Reparação de bicicletas, triciclos e outros veículos não-motorizados</v>
      </c>
    </row>
    <row r="1724" spans="1:5" hidden="1">
      <c r="A1724">
        <v>3004</v>
      </c>
      <c r="B1724">
        <v>9529105</v>
      </c>
      <c r="D1724" t="s">
        <v>2153</v>
      </c>
      <c r="E1724" t="str">
        <f t="shared" si="26"/>
        <v>9529105-Reparação de artigos do mobiliário</v>
      </c>
    </row>
    <row r="1725" spans="1:5" hidden="1">
      <c r="A1725">
        <v>3004</v>
      </c>
      <c r="B1725">
        <v>9529106</v>
      </c>
      <c r="D1725" t="s">
        <v>2154</v>
      </c>
      <c r="E1725" t="str">
        <f t="shared" si="26"/>
        <v>9529106-Reparação de jóias</v>
      </c>
    </row>
    <row r="1726" spans="1:5" hidden="1">
      <c r="A1726">
        <v>3004</v>
      </c>
      <c r="B1726">
        <v>9529199</v>
      </c>
      <c r="D1726" t="s">
        <v>2155</v>
      </c>
      <c r="E1726" t="str">
        <f t="shared" si="26"/>
        <v>9529199-Reparação e manutenção de outros objetos e equipamentos pessoais e domésticos não especificados</v>
      </c>
    </row>
    <row r="1727" spans="1:5" hidden="1">
      <c r="A1727">
        <v>3004</v>
      </c>
      <c r="B1727">
        <v>9601701</v>
      </c>
      <c r="D1727" t="s">
        <v>2156</v>
      </c>
      <c r="E1727" t="str">
        <f t="shared" si="26"/>
        <v>9601701-Lavanderias</v>
      </c>
    </row>
    <row r="1728" spans="1:5" hidden="1">
      <c r="A1728">
        <v>3004</v>
      </c>
      <c r="B1728">
        <v>9601702</v>
      </c>
      <c r="D1728" t="s">
        <v>2157</v>
      </c>
      <c r="E1728" t="str">
        <f t="shared" si="26"/>
        <v>9601702-Tinturarias</v>
      </c>
    </row>
    <row r="1729" spans="1:5" hidden="1">
      <c r="A1729">
        <v>3004</v>
      </c>
      <c r="B1729">
        <v>9601703</v>
      </c>
      <c r="D1729" t="s">
        <v>2158</v>
      </c>
      <c r="E1729" t="str">
        <f t="shared" si="26"/>
        <v>9601703-Toalheiros</v>
      </c>
    </row>
    <row r="1730" spans="1:5" hidden="1">
      <c r="A1730">
        <v>3004</v>
      </c>
      <c r="B1730">
        <v>9602501</v>
      </c>
      <c r="D1730" t="s">
        <v>2159</v>
      </c>
      <c r="E1730" t="str">
        <f t="shared" si="26"/>
        <v>9602501-Cabeleireiros</v>
      </c>
    </row>
    <row r="1731" spans="1:5" hidden="1">
      <c r="A1731">
        <v>3004</v>
      </c>
      <c r="B1731">
        <v>9602502</v>
      </c>
      <c r="D1731" t="s">
        <v>2160</v>
      </c>
      <c r="E1731" t="str">
        <f t="shared" si="26"/>
        <v>9602502-Outras atividades de tratamento de beleza</v>
      </c>
    </row>
    <row r="1732" spans="1:5" hidden="1">
      <c r="A1732">
        <v>3004</v>
      </c>
      <c r="B1732">
        <v>9603301</v>
      </c>
      <c r="D1732" t="s">
        <v>2161</v>
      </c>
      <c r="E1732" t="str">
        <f t="shared" si="26"/>
        <v>9603301-Gestão e manutenção de cemitérios</v>
      </c>
    </row>
    <row r="1733" spans="1:5" hidden="1">
      <c r="A1733">
        <v>3004</v>
      </c>
      <c r="B1733">
        <v>9603302</v>
      </c>
      <c r="D1733" t="s">
        <v>2162</v>
      </c>
      <c r="E1733" t="str">
        <f t="shared" si="26"/>
        <v>9603302-Serviços de cremação</v>
      </c>
    </row>
    <row r="1734" spans="1:5" hidden="1">
      <c r="A1734">
        <v>3004</v>
      </c>
      <c r="B1734">
        <v>9603303</v>
      </c>
      <c r="D1734" t="s">
        <v>2163</v>
      </c>
      <c r="E1734" t="str">
        <f t="shared" si="26"/>
        <v>9603303-Serviços de sepultamento</v>
      </c>
    </row>
    <row r="1735" spans="1:5" hidden="1">
      <c r="A1735">
        <v>3004</v>
      </c>
      <c r="B1735">
        <v>9603304</v>
      </c>
      <c r="D1735" t="s">
        <v>2164</v>
      </c>
      <c r="E1735" t="str">
        <f t="shared" si="26"/>
        <v>9603304-Serviços de funerárias</v>
      </c>
    </row>
    <row r="1736" spans="1:5" hidden="1">
      <c r="A1736">
        <v>3004</v>
      </c>
      <c r="B1736">
        <v>9603305</v>
      </c>
      <c r="D1736" t="s">
        <v>2165</v>
      </c>
      <c r="E1736" t="str">
        <f t="shared" ref="E1736:E1799" si="27">CONCATENATE(B1736,"-",D1736)</f>
        <v>9603305-Serviços de somatoconservação</v>
      </c>
    </row>
    <row r="1737" spans="1:5" hidden="1">
      <c r="A1737">
        <v>3004</v>
      </c>
      <c r="B1737">
        <v>9603399</v>
      </c>
      <c r="D1737" t="s">
        <v>2166</v>
      </c>
      <c r="E1737" t="str">
        <f t="shared" si="27"/>
        <v>9603399-Atividades funerárias e serviços relacionados não especificados</v>
      </c>
    </row>
    <row r="1738" spans="1:5" hidden="1">
      <c r="A1738">
        <v>3004</v>
      </c>
      <c r="B1738">
        <v>9609202</v>
      </c>
      <c r="D1738" t="s">
        <v>2167</v>
      </c>
      <c r="E1738" t="str">
        <f t="shared" si="27"/>
        <v>9609202-Agências matrimoniais</v>
      </c>
    </row>
    <row r="1739" spans="1:5" hidden="1">
      <c r="A1739">
        <v>3004</v>
      </c>
      <c r="B1739">
        <v>9609204</v>
      </c>
      <c r="D1739" t="s">
        <v>2168</v>
      </c>
      <c r="E1739" t="str">
        <f t="shared" si="27"/>
        <v>9609204-Exploração de máquinas de serviços pessoais acionadas por moeda</v>
      </c>
    </row>
    <row r="1740" spans="1:5" hidden="1">
      <c r="A1740">
        <v>3004</v>
      </c>
      <c r="B1740">
        <v>9609205</v>
      </c>
      <c r="D1740" t="s">
        <v>2169</v>
      </c>
      <c r="E1740" t="str">
        <f t="shared" si="27"/>
        <v>9609205-Atividades de sauna e banhos</v>
      </c>
    </row>
    <row r="1741" spans="1:5" hidden="1">
      <c r="A1741">
        <v>3004</v>
      </c>
      <c r="B1741">
        <v>9609206</v>
      </c>
      <c r="D1741" t="s">
        <v>2170</v>
      </c>
      <c r="E1741" t="str">
        <f t="shared" si="27"/>
        <v>9609206-Serviços de tatuagem e colocação de piercing</v>
      </c>
    </row>
    <row r="1742" spans="1:5" hidden="1">
      <c r="A1742">
        <v>3004</v>
      </c>
      <c r="B1742">
        <v>9609207</v>
      </c>
      <c r="D1742" t="s">
        <v>2171</v>
      </c>
      <c r="E1742" t="str">
        <f t="shared" si="27"/>
        <v>9609207-Alojamento de animais domésticos</v>
      </c>
    </row>
    <row r="1743" spans="1:5" hidden="1">
      <c r="A1743">
        <v>3004</v>
      </c>
      <c r="B1743">
        <v>9609208</v>
      </c>
      <c r="D1743" t="s">
        <v>2172</v>
      </c>
      <c r="E1743" t="str">
        <f t="shared" si="27"/>
        <v>9609208-Higiene e embelezamento de animais domésticos</v>
      </c>
    </row>
    <row r="1744" spans="1:5" hidden="1">
      <c r="A1744">
        <v>3004</v>
      </c>
      <c r="B1744">
        <v>9609299</v>
      </c>
      <c r="D1744" t="s">
        <v>2173</v>
      </c>
      <c r="E1744" t="str">
        <f t="shared" si="27"/>
        <v>9609299-Outras atividades de serviços pessoais não especificadas</v>
      </c>
    </row>
    <row r="1745" spans="1:5" hidden="1">
      <c r="A1745">
        <v>3004</v>
      </c>
      <c r="B1745">
        <v>9700500</v>
      </c>
      <c r="D1745" t="s">
        <v>2174</v>
      </c>
      <c r="E1745" t="str">
        <f t="shared" si="27"/>
        <v>9700500-Serviços domésticos</v>
      </c>
    </row>
    <row r="1746" spans="1:5" hidden="1">
      <c r="A1746">
        <v>3006</v>
      </c>
      <c r="B1746">
        <v>8711501</v>
      </c>
      <c r="D1746" t="s">
        <v>2106</v>
      </c>
      <c r="E1746" t="str">
        <f t="shared" si="27"/>
        <v>8711501-Clínicas e residências geriátricas</v>
      </c>
    </row>
    <row r="1747" spans="1:5" hidden="1">
      <c r="A1747">
        <v>3006</v>
      </c>
      <c r="B1747">
        <v>8711502</v>
      </c>
      <c r="D1747" t="s">
        <v>2107</v>
      </c>
      <c r="E1747" t="str">
        <f t="shared" si="27"/>
        <v>8711502-Instituições de longa permanência para idosos</v>
      </c>
    </row>
    <row r="1748" spans="1:5" hidden="1">
      <c r="A1748">
        <v>3006</v>
      </c>
      <c r="B1748">
        <v>8711503</v>
      </c>
      <c r="D1748" t="s">
        <v>2108</v>
      </c>
      <c r="E1748" t="str">
        <f t="shared" si="27"/>
        <v>8711503-Atividades de assistência a deficientes físicos, imunodeprimidos e convalescentes</v>
      </c>
    </row>
    <row r="1749" spans="1:5" hidden="1">
      <c r="A1749">
        <v>3006</v>
      </c>
      <c r="B1749">
        <v>8711504</v>
      </c>
      <c r="D1749" t="s">
        <v>2109</v>
      </c>
      <c r="E1749" t="str">
        <f t="shared" si="27"/>
        <v>8711504-Centros de apoio a pacientes com câncer e com AIDS</v>
      </c>
    </row>
    <row r="1750" spans="1:5" hidden="1">
      <c r="A1750">
        <v>3006</v>
      </c>
      <c r="B1750">
        <v>8711505</v>
      </c>
      <c r="D1750" t="s">
        <v>2110</v>
      </c>
      <c r="E1750" t="str">
        <f t="shared" si="27"/>
        <v>8711505-Condomínios residenciais para idosos</v>
      </c>
    </row>
    <row r="1751" spans="1:5" hidden="1">
      <c r="A1751">
        <v>3006</v>
      </c>
      <c r="B1751">
        <v>8712300</v>
      </c>
      <c r="D1751" t="s">
        <v>2111</v>
      </c>
      <c r="E1751" t="str">
        <f t="shared" si="27"/>
        <v>8712300-Atividades de fornecimento de infra-estrutura de apoio e assistência a paciente no domicílio</v>
      </c>
    </row>
    <row r="1752" spans="1:5" hidden="1">
      <c r="A1752">
        <v>3006</v>
      </c>
      <c r="B1752">
        <v>8720401</v>
      </c>
      <c r="D1752" t="s">
        <v>2112</v>
      </c>
      <c r="E1752" t="str">
        <f t="shared" si="27"/>
        <v>8720401-Atividades de centros de assistência psicossocial</v>
      </c>
    </row>
    <row r="1753" spans="1:5" hidden="1">
      <c r="A1753">
        <v>3006</v>
      </c>
      <c r="B1753">
        <v>8720499</v>
      </c>
      <c r="D1753" t="s">
        <v>2113</v>
      </c>
      <c r="E1753" t="str">
        <f t="shared" si="27"/>
        <v>8720499-Assistência psicossocial , portadores distúrbios psíquicos, deficiência mental dependência química</v>
      </c>
    </row>
    <row r="1754" spans="1:5" hidden="1">
      <c r="A1754">
        <v>3006</v>
      </c>
      <c r="B1754">
        <v>8730101</v>
      </c>
      <c r="D1754" t="s">
        <v>2114</v>
      </c>
      <c r="E1754" t="str">
        <f t="shared" si="27"/>
        <v>8730101-Orfanatos</v>
      </c>
    </row>
    <row r="1755" spans="1:5" hidden="1">
      <c r="A1755">
        <v>3006</v>
      </c>
      <c r="B1755">
        <v>8730102</v>
      </c>
      <c r="D1755" t="s">
        <v>2115</v>
      </c>
      <c r="E1755" t="str">
        <f t="shared" si="27"/>
        <v>8730102-Albergues assistenciais</v>
      </c>
    </row>
    <row r="1756" spans="1:5" hidden="1">
      <c r="A1756">
        <v>3006</v>
      </c>
      <c r="B1756">
        <v>8730199</v>
      </c>
      <c r="D1756" t="s">
        <v>2116</v>
      </c>
      <c r="E1756" t="str">
        <f t="shared" si="27"/>
        <v>8730199-Atividades de assistência social prestadas em residências não especificadas</v>
      </c>
    </row>
    <row r="1757" spans="1:5" hidden="1">
      <c r="A1757">
        <v>3006</v>
      </c>
      <c r="B1757">
        <v>8800600</v>
      </c>
      <c r="D1757" t="s">
        <v>2117</v>
      </c>
      <c r="E1757" t="str">
        <f t="shared" si="27"/>
        <v>8800600-Serviços de assistência social sem alojamento</v>
      </c>
    </row>
    <row r="1758" spans="1:5" hidden="1">
      <c r="A1758">
        <v>3006</v>
      </c>
      <c r="B1758">
        <v>9411100</v>
      </c>
      <c r="D1758" t="s">
        <v>2175</v>
      </c>
      <c r="E1758" t="str">
        <f t="shared" si="27"/>
        <v>9411100-Atividades de organizações associativas patronais e empresariais</v>
      </c>
    </row>
    <row r="1759" spans="1:5" hidden="1">
      <c r="A1759">
        <v>3006</v>
      </c>
      <c r="B1759">
        <v>9412001</v>
      </c>
      <c r="D1759" t="s">
        <v>2176</v>
      </c>
      <c r="E1759" t="str">
        <f t="shared" si="27"/>
        <v>9412001-Atividades de fiscalização profissional</v>
      </c>
    </row>
    <row r="1760" spans="1:5" hidden="1">
      <c r="A1760">
        <v>3006</v>
      </c>
      <c r="B1760">
        <v>9412099</v>
      </c>
      <c r="D1760" t="s">
        <v>2177</v>
      </c>
      <c r="E1760" t="str">
        <f t="shared" si="27"/>
        <v>9412099-Outras atividades associativas profissionais</v>
      </c>
    </row>
    <row r="1761" spans="1:5" hidden="1">
      <c r="A1761">
        <v>3006</v>
      </c>
      <c r="B1761">
        <v>9420100</v>
      </c>
      <c r="D1761" t="s">
        <v>2178</v>
      </c>
      <c r="E1761" t="str">
        <f t="shared" si="27"/>
        <v>9420100-Atividades de organizações sindicais</v>
      </c>
    </row>
    <row r="1762" spans="1:5" hidden="1">
      <c r="A1762">
        <v>3006</v>
      </c>
      <c r="B1762">
        <v>9430800</v>
      </c>
      <c r="D1762" t="s">
        <v>2179</v>
      </c>
      <c r="E1762" t="str">
        <f t="shared" si="27"/>
        <v>9430800-Atividades de associações de defesa de direitos sociais</v>
      </c>
    </row>
    <row r="1763" spans="1:5" hidden="1">
      <c r="A1763">
        <v>3006</v>
      </c>
      <c r="B1763">
        <v>9492800</v>
      </c>
      <c r="D1763" t="s">
        <v>2180</v>
      </c>
      <c r="E1763" t="str">
        <f t="shared" si="27"/>
        <v>9492800-Atividades de organizações políticas</v>
      </c>
    </row>
    <row r="1764" spans="1:5" hidden="1">
      <c r="A1764">
        <v>3006</v>
      </c>
      <c r="B1764">
        <v>9493600</v>
      </c>
      <c r="D1764" t="s">
        <v>2181</v>
      </c>
      <c r="E1764" t="str">
        <f t="shared" si="27"/>
        <v>9493600-Atividades de organizações associativas ligadas à cultura e à arte</v>
      </c>
    </row>
    <row r="1765" spans="1:5" hidden="1">
      <c r="A1765">
        <v>3006</v>
      </c>
      <c r="B1765">
        <v>9499500</v>
      </c>
      <c r="D1765" t="s">
        <v>2182</v>
      </c>
      <c r="E1765" t="str">
        <f t="shared" si="27"/>
        <v>9499500-Atividades associativas não especificadas</v>
      </c>
    </row>
    <row r="1766" spans="1:5" hidden="1">
      <c r="A1766">
        <v>3007</v>
      </c>
      <c r="B1766">
        <v>9491000</v>
      </c>
      <c r="D1766" t="s">
        <v>2183</v>
      </c>
      <c r="E1766" t="str">
        <f t="shared" si="27"/>
        <v>9491000-Atividades de organizações religiosas</v>
      </c>
    </row>
    <row r="1767" spans="1:5" hidden="1">
      <c r="A1767">
        <v>3008</v>
      </c>
      <c r="B1767">
        <v>8112500</v>
      </c>
      <c r="D1767" t="s">
        <v>2184</v>
      </c>
      <c r="E1767" t="str">
        <f t="shared" si="27"/>
        <v>8112500-Condomínios prediais</v>
      </c>
    </row>
    <row r="1768" spans="1:5" hidden="1">
      <c r="A1768">
        <v>3008</v>
      </c>
      <c r="B1768" t="s">
        <v>2185</v>
      </c>
      <c r="D1768" t="s">
        <v>2186</v>
      </c>
      <c r="E1768" t="str">
        <f t="shared" si="27"/>
        <v>X002-Iluminação/instalações de uso comum de prédio/conjunto de edificações</v>
      </c>
    </row>
    <row r="1769" spans="1:5" hidden="1">
      <c r="A1769">
        <v>3009</v>
      </c>
      <c r="B1769">
        <v>5221400</v>
      </c>
      <c r="D1769" t="s">
        <v>2187</v>
      </c>
      <c r="E1769" t="str">
        <f t="shared" si="27"/>
        <v>5221400-Concessionárias de rodovias, pontes, túneis e serviços relacionados</v>
      </c>
    </row>
    <row r="1770" spans="1:5" hidden="1">
      <c r="A1770">
        <v>3009</v>
      </c>
      <c r="B1770">
        <v>5229099</v>
      </c>
      <c r="D1770" t="s">
        <v>1705</v>
      </c>
      <c r="E1770" t="str">
        <f t="shared" si="27"/>
        <v>5229099-Outras atividades auxiliares dos transportes terrestres não especificadas anteriormente</v>
      </c>
    </row>
    <row r="1771" spans="1:5" hidden="1">
      <c r="A1771">
        <v>3009</v>
      </c>
      <c r="B1771" t="s">
        <v>2188</v>
      </c>
      <c r="D1771" t="s">
        <v>2189</v>
      </c>
      <c r="E1771" t="str">
        <f t="shared" si="27"/>
        <v>X904-Iluminação Pública</v>
      </c>
    </row>
    <row r="1772" spans="1:5" hidden="1">
      <c r="A1772">
        <v>3010</v>
      </c>
      <c r="B1772">
        <v>5221400</v>
      </c>
      <c r="D1772" t="s">
        <v>2187</v>
      </c>
      <c r="E1772" t="str">
        <f t="shared" si="27"/>
        <v>5221400-Concessionárias de rodovias, pontes, túneis e serviços relacionados</v>
      </c>
    </row>
    <row r="1773" spans="1:5" hidden="1">
      <c r="A1773">
        <v>3010</v>
      </c>
      <c r="B1773">
        <v>5229099</v>
      </c>
      <c r="D1773" t="s">
        <v>1705</v>
      </c>
      <c r="E1773" t="str">
        <f t="shared" si="27"/>
        <v>5229099-Outras atividades auxiliares dos transportes terrestres não especificadas anteriormente</v>
      </c>
    </row>
    <row r="1774" spans="1:5" hidden="1">
      <c r="A1774">
        <v>3011</v>
      </c>
      <c r="B1774">
        <v>8610101</v>
      </c>
      <c r="D1774" t="s">
        <v>2190</v>
      </c>
      <c r="E1774" t="str">
        <f t="shared" si="27"/>
        <v>8610101-Atividades de atendimento hospitalar, exceto pronto-socorro e unidades para atendimento a urgências</v>
      </c>
    </row>
    <row r="1775" spans="1:5" hidden="1">
      <c r="A1775">
        <v>3011</v>
      </c>
      <c r="B1775">
        <v>8610102</v>
      </c>
      <c r="D1775" t="s">
        <v>2191</v>
      </c>
      <c r="E1775" t="str">
        <f t="shared" si="27"/>
        <v>8610102-Atividades de atendimento em pronto-socorro e unidades hospitalares para atendimento a urgências</v>
      </c>
    </row>
    <row r="1776" spans="1:5" hidden="1">
      <c r="A1776">
        <v>3012</v>
      </c>
      <c r="B1776">
        <v>8511200</v>
      </c>
      <c r="D1776" t="s">
        <v>2044</v>
      </c>
      <c r="E1776" t="str">
        <f t="shared" si="27"/>
        <v>8511200-Educação infantil - creche</v>
      </c>
    </row>
    <row r="1777" spans="1:5" hidden="1">
      <c r="A1777">
        <v>3012</v>
      </c>
      <c r="B1777">
        <v>8512100</v>
      </c>
      <c r="D1777" t="s">
        <v>2045</v>
      </c>
      <c r="E1777" t="str">
        <f t="shared" si="27"/>
        <v>8512100-Educação infantil - pré-escola</v>
      </c>
    </row>
    <row r="1778" spans="1:5" hidden="1">
      <c r="A1778">
        <v>3012</v>
      </c>
      <c r="B1778">
        <v>8513900</v>
      </c>
      <c r="D1778" t="s">
        <v>2046</v>
      </c>
      <c r="E1778" t="str">
        <f t="shared" si="27"/>
        <v>8513900-Ensino fundamental</v>
      </c>
    </row>
    <row r="1779" spans="1:5" hidden="1">
      <c r="A1779">
        <v>3012</v>
      </c>
      <c r="B1779">
        <v>8520100</v>
      </c>
      <c r="D1779" t="s">
        <v>2047</v>
      </c>
      <c r="E1779" t="str">
        <f t="shared" si="27"/>
        <v>8520100-Ensino médio</v>
      </c>
    </row>
    <row r="1780" spans="1:5" hidden="1">
      <c r="A1780">
        <v>3012</v>
      </c>
      <c r="B1780">
        <v>8531700</v>
      </c>
      <c r="D1780" t="s">
        <v>2048</v>
      </c>
      <c r="E1780" t="str">
        <f t="shared" si="27"/>
        <v>8531700-Educação superior - graduação</v>
      </c>
    </row>
    <row r="1781" spans="1:5" hidden="1">
      <c r="A1781">
        <v>3012</v>
      </c>
      <c r="B1781">
        <v>8532500</v>
      </c>
      <c r="D1781" t="s">
        <v>2049</v>
      </c>
      <c r="E1781" t="str">
        <f t="shared" si="27"/>
        <v>8532500-Educação superior - graduação e pós-graduação</v>
      </c>
    </row>
    <row r="1782" spans="1:5" hidden="1">
      <c r="A1782">
        <v>3012</v>
      </c>
      <c r="B1782">
        <v>8533300</v>
      </c>
      <c r="D1782" t="s">
        <v>2050</v>
      </c>
      <c r="E1782" t="str">
        <f t="shared" si="27"/>
        <v>8533300-Educação superior - pós-graduação e extensão</v>
      </c>
    </row>
    <row r="1783" spans="1:5" hidden="1">
      <c r="A1783">
        <v>3012</v>
      </c>
      <c r="B1783">
        <v>8541400</v>
      </c>
      <c r="D1783" t="s">
        <v>2051</v>
      </c>
      <c r="E1783" t="str">
        <f t="shared" si="27"/>
        <v>8541400-Educação profissional de nível técnico</v>
      </c>
    </row>
    <row r="1784" spans="1:5" hidden="1">
      <c r="A1784">
        <v>3012</v>
      </c>
      <c r="B1784">
        <v>8542200</v>
      </c>
      <c r="D1784" t="s">
        <v>2052</v>
      </c>
      <c r="E1784" t="str">
        <f t="shared" si="27"/>
        <v>8542200-Educação profissional de nível tecnológico</v>
      </c>
    </row>
    <row r="1785" spans="1:5" hidden="1">
      <c r="A1785">
        <v>3012</v>
      </c>
      <c r="B1785">
        <v>8550301</v>
      </c>
      <c r="D1785" t="s">
        <v>2192</v>
      </c>
      <c r="E1785" t="str">
        <f t="shared" si="27"/>
        <v>8550301-Administração de caixas escolares</v>
      </c>
    </row>
    <row r="1786" spans="1:5" hidden="1">
      <c r="A1786">
        <v>3012</v>
      </c>
      <c r="B1786">
        <v>8550302</v>
      </c>
      <c r="D1786" t="s">
        <v>2054</v>
      </c>
      <c r="E1786" t="str">
        <f t="shared" si="27"/>
        <v>8550302-Atividades de apoio à educação, exceto caixas escolares</v>
      </c>
    </row>
    <row r="1787" spans="1:5" hidden="1">
      <c r="A1787">
        <v>3012</v>
      </c>
      <c r="B1787">
        <v>8591100</v>
      </c>
      <c r="D1787" t="s">
        <v>2055</v>
      </c>
      <c r="E1787" t="str">
        <f t="shared" si="27"/>
        <v>8591100-Ensino de esportes</v>
      </c>
    </row>
    <row r="1788" spans="1:5" hidden="1">
      <c r="A1788">
        <v>3012</v>
      </c>
      <c r="B1788">
        <v>8592901</v>
      </c>
      <c r="D1788" t="s">
        <v>2056</v>
      </c>
      <c r="E1788" t="str">
        <f t="shared" si="27"/>
        <v>8592901-Ensino de dança</v>
      </c>
    </row>
    <row r="1789" spans="1:5" hidden="1">
      <c r="A1789">
        <v>3012</v>
      </c>
      <c r="B1789">
        <v>8592902</v>
      </c>
      <c r="D1789" t="s">
        <v>2057</v>
      </c>
      <c r="E1789" t="str">
        <f t="shared" si="27"/>
        <v>8592902-Ensino de artes cênicas, exceto dança</v>
      </c>
    </row>
    <row r="1790" spans="1:5" hidden="1">
      <c r="A1790">
        <v>3012</v>
      </c>
      <c r="B1790">
        <v>8592903</v>
      </c>
      <c r="D1790" t="s">
        <v>2058</v>
      </c>
      <c r="E1790" t="str">
        <f t="shared" si="27"/>
        <v>8592903-Ensino de música</v>
      </c>
    </row>
    <row r="1791" spans="1:5" hidden="1">
      <c r="A1791">
        <v>3012</v>
      </c>
      <c r="B1791">
        <v>8592999</v>
      </c>
      <c r="D1791" t="s">
        <v>2193</v>
      </c>
      <c r="E1791" t="str">
        <f t="shared" si="27"/>
        <v>8592999-Ensino de arte e cultura não especificado anteriormente</v>
      </c>
    </row>
    <row r="1792" spans="1:5" hidden="1">
      <c r="A1792">
        <v>3012</v>
      </c>
      <c r="B1792">
        <v>8593700</v>
      </c>
      <c r="D1792" t="s">
        <v>2060</v>
      </c>
      <c r="E1792" t="str">
        <f t="shared" si="27"/>
        <v>8593700-Ensino de idiomas</v>
      </c>
    </row>
    <row r="1793" spans="1:5" hidden="1">
      <c r="A1793">
        <v>3012</v>
      </c>
      <c r="B1793">
        <v>8599601</v>
      </c>
      <c r="D1793" t="s">
        <v>2061</v>
      </c>
      <c r="E1793" t="str">
        <f t="shared" si="27"/>
        <v>8599601-Formação de condutores</v>
      </c>
    </row>
    <row r="1794" spans="1:5" hidden="1">
      <c r="A1794">
        <v>3012</v>
      </c>
      <c r="B1794">
        <v>8599602</v>
      </c>
      <c r="D1794" t="s">
        <v>2062</v>
      </c>
      <c r="E1794" t="str">
        <f t="shared" si="27"/>
        <v>8599602-Cursos de pilotagem</v>
      </c>
    </row>
    <row r="1795" spans="1:5" hidden="1">
      <c r="A1795">
        <v>3012</v>
      </c>
      <c r="B1795">
        <v>8599603</v>
      </c>
      <c r="D1795" t="s">
        <v>2063</v>
      </c>
      <c r="E1795" t="str">
        <f t="shared" si="27"/>
        <v>8599603-Treinamento em informática</v>
      </c>
    </row>
    <row r="1796" spans="1:5" hidden="1">
      <c r="A1796">
        <v>3012</v>
      </c>
      <c r="B1796">
        <v>8599604</v>
      </c>
      <c r="D1796" t="s">
        <v>2064</v>
      </c>
      <c r="E1796" t="str">
        <f t="shared" si="27"/>
        <v>8599604-Treinamento em desenvolvimento profissional e gerencial</v>
      </c>
    </row>
    <row r="1797" spans="1:5" hidden="1">
      <c r="A1797">
        <v>3012</v>
      </c>
      <c r="B1797">
        <v>8599605</v>
      </c>
      <c r="D1797" t="s">
        <v>2065</v>
      </c>
      <c r="E1797" t="str">
        <f t="shared" si="27"/>
        <v>8599605-Cursos preparatórios para concursos</v>
      </c>
    </row>
    <row r="1798" spans="1:5" hidden="1">
      <c r="A1798">
        <v>3012</v>
      </c>
      <c r="B1798">
        <v>8599699</v>
      </c>
      <c r="D1798" t="s">
        <v>2194</v>
      </c>
      <c r="E1798" t="str">
        <f t="shared" si="27"/>
        <v>8599699-Outras atividades de ensino não especificadas anteriormente</v>
      </c>
    </row>
    <row r="1799" spans="1:5" hidden="1">
      <c r="A1799">
        <v>3060</v>
      </c>
      <c r="B1799">
        <v>4511101</v>
      </c>
      <c r="D1799" t="s">
        <v>1436</v>
      </c>
      <c r="E1799" t="str">
        <f t="shared" si="27"/>
        <v>4511101-Comércio a varejo de automóveis, camionetas e utilitários novos</v>
      </c>
    </row>
    <row r="1800" spans="1:5" hidden="1">
      <c r="A1800">
        <v>3060</v>
      </c>
      <c r="B1800">
        <v>4511102</v>
      </c>
      <c r="D1800" t="s">
        <v>1437</v>
      </c>
      <c r="E1800" t="str">
        <f t="shared" ref="E1800:E1863" si="28">CONCATENATE(B1800,"-",D1800)</f>
        <v>4511102-Comércio a varejo de automóveis, camionetas e utilitários usados</v>
      </c>
    </row>
    <row r="1801" spans="1:5" hidden="1">
      <c r="A1801">
        <v>3060</v>
      </c>
      <c r="B1801">
        <v>4511103</v>
      </c>
      <c r="D1801" t="s">
        <v>1438</v>
      </c>
      <c r="E1801" t="str">
        <f t="shared" si="28"/>
        <v>4511103-Comércio por atacado de automóveis, camionetas e utilitários novos e usados</v>
      </c>
    </row>
    <row r="1802" spans="1:5" hidden="1">
      <c r="A1802">
        <v>3060</v>
      </c>
      <c r="B1802">
        <v>4511104</v>
      </c>
      <c r="D1802" t="s">
        <v>1439</v>
      </c>
      <c r="E1802" t="str">
        <f t="shared" si="28"/>
        <v>4511104-Comércio por atacado de caminhões novos e usados</v>
      </c>
    </row>
    <row r="1803" spans="1:5" hidden="1">
      <c r="A1803">
        <v>3060</v>
      </c>
      <c r="B1803">
        <v>4511105</v>
      </c>
      <c r="D1803" t="s">
        <v>1440</v>
      </c>
      <c r="E1803" t="str">
        <f t="shared" si="28"/>
        <v>4511105-Comércio por atacado de reboques e semi-reboques novos e usados</v>
      </c>
    </row>
    <row r="1804" spans="1:5" hidden="1">
      <c r="A1804">
        <v>3060</v>
      </c>
      <c r="B1804">
        <v>4511106</v>
      </c>
      <c r="D1804" t="s">
        <v>1441</v>
      </c>
      <c r="E1804" t="str">
        <f t="shared" si="28"/>
        <v>4511106-Comércio por atacado de ônibus e microônibus novos e usados</v>
      </c>
    </row>
    <row r="1805" spans="1:5" hidden="1">
      <c r="A1805">
        <v>3060</v>
      </c>
      <c r="B1805">
        <v>4512901</v>
      </c>
      <c r="D1805" t="s">
        <v>1442</v>
      </c>
      <c r="E1805" t="str">
        <f t="shared" si="28"/>
        <v>4512901-Representantes comerciais e agentes do comércio de veículos automotores</v>
      </c>
    </row>
    <row r="1806" spans="1:5" hidden="1">
      <c r="A1806">
        <v>3060</v>
      </c>
      <c r="B1806">
        <v>4512902</v>
      </c>
      <c r="D1806" t="s">
        <v>1443</v>
      </c>
      <c r="E1806" t="str">
        <f t="shared" si="28"/>
        <v>4512902-Comércio sob consignação de veículos automotores</v>
      </c>
    </row>
    <row r="1807" spans="1:5" hidden="1">
      <c r="A1807">
        <v>3060</v>
      </c>
      <c r="B1807">
        <v>4520001</v>
      </c>
      <c r="D1807" t="s">
        <v>1444</v>
      </c>
      <c r="E1807" t="str">
        <f t="shared" si="28"/>
        <v>4520001-Comércio; reparação de veículos automotores e motocicletas</v>
      </c>
    </row>
    <row r="1808" spans="1:5" hidden="1">
      <c r="A1808">
        <v>3060</v>
      </c>
      <c r="B1808">
        <v>4520002</v>
      </c>
      <c r="D1808" t="s">
        <v>1444</v>
      </c>
      <c r="E1808" t="str">
        <f t="shared" si="28"/>
        <v>4520002-Comércio; reparação de veículos automotores e motocicletas</v>
      </c>
    </row>
    <row r="1809" spans="1:5" hidden="1">
      <c r="A1809">
        <v>3060</v>
      </c>
      <c r="B1809">
        <v>4520003</v>
      </c>
      <c r="D1809" t="s">
        <v>1445</v>
      </c>
      <c r="E1809" t="str">
        <f t="shared" si="28"/>
        <v>4520003-Serviços de manutenção e reparação elétrica de veículos automotores</v>
      </c>
    </row>
    <row r="1810" spans="1:5" hidden="1">
      <c r="A1810">
        <v>3060</v>
      </c>
      <c r="B1810">
        <v>4520004</v>
      </c>
      <c r="D1810" t="s">
        <v>1446</v>
      </c>
      <c r="E1810" t="str">
        <f t="shared" si="28"/>
        <v>4520004-Serviços de alinhamento e balanceamento de veículos automotores</v>
      </c>
    </row>
    <row r="1811" spans="1:5" hidden="1">
      <c r="A1811">
        <v>3060</v>
      </c>
      <c r="B1811">
        <v>4520005</v>
      </c>
      <c r="D1811" t="s">
        <v>1444</v>
      </c>
      <c r="E1811" t="str">
        <f t="shared" si="28"/>
        <v>4520005-Comércio; reparação de veículos automotores e motocicletas</v>
      </c>
    </row>
    <row r="1812" spans="1:5" hidden="1">
      <c r="A1812">
        <v>3060</v>
      </c>
      <c r="B1812">
        <v>4520006</v>
      </c>
      <c r="D1812" t="s">
        <v>1444</v>
      </c>
      <c r="E1812" t="str">
        <f t="shared" si="28"/>
        <v>4520006-Comércio; reparação de veículos automotores e motocicletas</v>
      </c>
    </row>
    <row r="1813" spans="1:5" hidden="1">
      <c r="A1813">
        <v>3060</v>
      </c>
      <c r="B1813">
        <v>4520007</v>
      </c>
      <c r="D1813" t="s">
        <v>1444</v>
      </c>
      <c r="E1813" t="str">
        <f t="shared" si="28"/>
        <v>4520007-Comércio; reparação de veículos automotores e motocicletas</v>
      </c>
    </row>
    <row r="1814" spans="1:5" hidden="1">
      <c r="A1814">
        <v>3060</v>
      </c>
      <c r="B1814">
        <v>4520008</v>
      </c>
      <c r="D1814" t="s">
        <v>1447</v>
      </c>
      <c r="E1814" t="str">
        <f t="shared" si="28"/>
        <v>4520008-Serviços de capotaria</v>
      </c>
    </row>
    <row r="1815" spans="1:5" hidden="1">
      <c r="A1815">
        <v>3060</v>
      </c>
      <c r="B1815">
        <v>4530701</v>
      </c>
      <c r="D1815" t="s">
        <v>1448</v>
      </c>
      <c r="E1815" t="str">
        <f t="shared" si="28"/>
        <v>4530701-Comércio por atacado de peças e acessórios novos para veículos automotores</v>
      </c>
    </row>
    <row r="1816" spans="1:5" hidden="1">
      <c r="A1816">
        <v>3060</v>
      </c>
      <c r="B1816">
        <v>4530702</v>
      </c>
      <c r="D1816" t="s">
        <v>1449</v>
      </c>
      <c r="E1816" t="str">
        <f t="shared" si="28"/>
        <v>4530702-Comércio por atacado de pneumáticos e câmaras-de-ar</v>
      </c>
    </row>
    <row r="1817" spans="1:5" hidden="1">
      <c r="A1817">
        <v>3060</v>
      </c>
      <c r="B1817">
        <v>4530703</v>
      </c>
      <c r="D1817" t="s">
        <v>1450</v>
      </c>
      <c r="E1817" t="str">
        <f t="shared" si="28"/>
        <v>4530703-Comércio a varejo de peças e acessórios novos para veículos automotores</v>
      </c>
    </row>
    <row r="1818" spans="1:5" hidden="1">
      <c r="A1818">
        <v>3060</v>
      </c>
      <c r="B1818">
        <v>4530704</v>
      </c>
      <c r="D1818" t="s">
        <v>1451</v>
      </c>
      <c r="E1818" t="str">
        <f t="shared" si="28"/>
        <v>4530704-Comércio a varejo de peças e acessórios usados para veículos automotores</v>
      </c>
    </row>
    <row r="1819" spans="1:5" hidden="1">
      <c r="A1819">
        <v>3060</v>
      </c>
      <c r="B1819">
        <v>4530705</v>
      </c>
      <c r="D1819" t="s">
        <v>1452</v>
      </c>
      <c r="E1819" t="str">
        <f t="shared" si="28"/>
        <v>4530705-Comércio a varejo de pneumáticos e câmaras-de-ar</v>
      </c>
    </row>
    <row r="1820" spans="1:5" hidden="1">
      <c r="A1820">
        <v>3060</v>
      </c>
      <c r="B1820">
        <v>4530706</v>
      </c>
      <c r="D1820" t="s">
        <v>1453</v>
      </c>
      <c r="E1820" t="str">
        <f t="shared" si="28"/>
        <v>4530706-Representantes comerciais e agentes do comércio de peças e acessórios novos e usados para veículos a</v>
      </c>
    </row>
    <row r="1821" spans="1:5" hidden="1">
      <c r="A1821">
        <v>3060</v>
      </c>
      <c r="B1821">
        <v>4541201</v>
      </c>
      <c r="D1821" t="s">
        <v>1454</v>
      </c>
      <c r="E1821" t="str">
        <f t="shared" si="28"/>
        <v>4541201-Comércio por atacado de motocicletas e motonetas</v>
      </c>
    </row>
    <row r="1822" spans="1:5" hidden="1">
      <c r="A1822">
        <v>3060</v>
      </c>
      <c r="B1822">
        <v>4541202</v>
      </c>
      <c r="D1822" t="s">
        <v>1455</v>
      </c>
      <c r="E1822" t="str">
        <f t="shared" si="28"/>
        <v>4541202-Comércio por atacado de peças e acessórios para motocicletas e motonetas</v>
      </c>
    </row>
    <row r="1823" spans="1:5" hidden="1">
      <c r="A1823">
        <v>3060</v>
      </c>
      <c r="B1823">
        <v>4541203</v>
      </c>
      <c r="D1823" t="s">
        <v>1456</v>
      </c>
      <c r="E1823" t="str">
        <f t="shared" si="28"/>
        <v>4541203-Comércio a varejo de motocicletas e motonetas novas</v>
      </c>
    </row>
    <row r="1824" spans="1:5" hidden="1">
      <c r="A1824">
        <v>3060</v>
      </c>
      <c r="B1824">
        <v>4541204</v>
      </c>
      <c r="D1824" t="s">
        <v>1457</v>
      </c>
      <c r="E1824" t="str">
        <f t="shared" si="28"/>
        <v>4541204-Comércio a varejo de motocicletas e motonetas usadas</v>
      </c>
    </row>
    <row r="1825" spans="1:5" hidden="1">
      <c r="A1825">
        <v>3060</v>
      </c>
      <c r="B1825">
        <v>4541206</v>
      </c>
      <c r="D1825" t="s">
        <v>1458</v>
      </c>
      <c r="E1825" t="str">
        <f t="shared" si="28"/>
        <v>4541206-Comércio a varejo de peças e acessórios novos para motocicletas e motonetas</v>
      </c>
    </row>
    <row r="1826" spans="1:5" hidden="1">
      <c r="A1826">
        <v>3060</v>
      </c>
      <c r="B1826">
        <v>4541207</v>
      </c>
      <c r="D1826" t="s">
        <v>1459</v>
      </c>
      <c r="E1826" t="str">
        <f t="shared" si="28"/>
        <v>4541207-Comércio a varejo de peças e acessórios usados para motocicletas e motonetas</v>
      </c>
    </row>
    <row r="1827" spans="1:5" hidden="1">
      <c r="A1827">
        <v>3060</v>
      </c>
      <c r="B1827">
        <v>4542101</v>
      </c>
      <c r="D1827" t="s">
        <v>1460</v>
      </c>
      <c r="E1827" t="str">
        <f t="shared" si="28"/>
        <v>4542101-Representantes comerciais e agentes do comércio de motocicletas e motonetas, peças e acessórios</v>
      </c>
    </row>
    <row r="1828" spans="1:5" hidden="1">
      <c r="A1828">
        <v>3060</v>
      </c>
      <c r="B1828">
        <v>4542102</v>
      </c>
      <c r="D1828" t="s">
        <v>1461</v>
      </c>
      <c r="E1828" t="str">
        <f t="shared" si="28"/>
        <v>4542102-Comércio sob consignação de motocicletas e motonetas</v>
      </c>
    </row>
    <row r="1829" spans="1:5" hidden="1">
      <c r="A1829">
        <v>3060</v>
      </c>
      <c r="B1829">
        <v>4543900</v>
      </c>
      <c r="D1829" t="s">
        <v>1444</v>
      </c>
      <c r="E1829" t="str">
        <f t="shared" si="28"/>
        <v>4543900-Comércio; reparação de veículos automotores e motocicletas</v>
      </c>
    </row>
    <row r="1830" spans="1:5" hidden="1">
      <c r="A1830">
        <v>3060</v>
      </c>
      <c r="B1830">
        <v>4611700</v>
      </c>
      <c r="D1830" t="s">
        <v>1462</v>
      </c>
      <c r="E1830" t="str">
        <f t="shared" si="28"/>
        <v>4611700-Representantes comerciais e agentes do comércio de matérias-primas agrícolas e animais vivos</v>
      </c>
    </row>
    <row r="1831" spans="1:5" hidden="1">
      <c r="A1831">
        <v>3060</v>
      </c>
      <c r="B1831">
        <v>4612500</v>
      </c>
      <c r="D1831" t="s">
        <v>1463</v>
      </c>
      <c r="E1831" t="str">
        <f t="shared" si="28"/>
        <v>4612500-Representantes comerciais e agentes do comércio de combustíveis, minerais, produtos siderúrgicos e q</v>
      </c>
    </row>
    <row r="1832" spans="1:5" hidden="1">
      <c r="A1832">
        <v>3060</v>
      </c>
      <c r="B1832">
        <v>4613300</v>
      </c>
      <c r="D1832" t="s">
        <v>1464</v>
      </c>
      <c r="E1832" t="str">
        <f t="shared" si="28"/>
        <v>4613300-Representantes comerciais e agentes do comércio de madeira, material de construção e ferragens</v>
      </c>
    </row>
    <row r="1833" spans="1:5" hidden="1">
      <c r="A1833">
        <v>3060</v>
      </c>
      <c r="B1833">
        <v>4614100</v>
      </c>
      <c r="D1833" t="s">
        <v>1465</v>
      </c>
      <c r="E1833" t="str">
        <f t="shared" si="28"/>
        <v>4614100-Representantes comerciais e agentes do comércio de máquinas, equipamentos, embarcações e aeronaves</v>
      </c>
    </row>
    <row r="1834" spans="1:5" hidden="1">
      <c r="A1834">
        <v>3060</v>
      </c>
      <c r="B1834">
        <v>4615000</v>
      </c>
      <c r="D1834" t="s">
        <v>1466</v>
      </c>
      <c r="E1834" t="str">
        <f t="shared" si="28"/>
        <v>4615000-Representantes comerciais e agentes do comércio de eletrodomésticos, móveis e artigos de uso domésti</v>
      </c>
    </row>
    <row r="1835" spans="1:5" hidden="1">
      <c r="A1835">
        <v>3060</v>
      </c>
      <c r="B1835">
        <v>4616800</v>
      </c>
      <c r="D1835" t="s">
        <v>1467</v>
      </c>
      <c r="E1835" t="str">
        <f t="shared" si="28"/>
        <v>4616800-Representantes comerciais e agentes do comércio de têxteis, vestuário, calçados e artigos de viagem</v>
      </c>
    </row>
    <row r="1836" spans="1:5" hidden="1">
      <c r="A1836">
        <v>3060</v>
      </c>
      <c r="B1836">
        <v>4617600</v>
      </c>
      <c r="D1836" t="s">
        <v>1468</v>
      </c>
      <c r="E1836" t="str">
        <f t="shared" si="28"/>
        <v>4617600-Representantes comerciais e agentes do comércio de produtos alimentícios, bebidas e fumo</v>
      </c>
    </row>
    <row r="1837" spans="1:5" hidden="1">
      <c r="A1837">
        <v>3060</v>
      </c>
      <c r="B1837">
        <v>4618401</v>
      </c>
      <c r="D1837" t="s">
        <v>1469</v>
      </c>
      <c r="E1837" t="str">
        <f t="shared" si="28"/>
        <v>4618401-Representantes comerciais e agentes do comércio de medicamentos, cosméticos e produtos de perfumaria</v>
      </c>
    </row>
    <row r="1838" spans="1:5" hidden="1">
      <c r="A1838">
        <v>3060</v>
      </c>
      <c r="B1838">
        <v>4618402</v>
      </c>
      <c r="D1838" t="s">
        <v>1470</v>
      </c>
      <c r="E1838" t="str">
        <f t="shared" si="28"/>
        <v>4618402-Representantes comerciais e agentes do comércio de instrumentos e materiais odonto-médico-hospitalar</v>
      </c>
    </row>
    <row r="1839" spans="1:5" hidden="1">
      <c r="A1839">
        <v>3060</v>
      </c>
      <c r="B1839">
        <v>4618403</v>
      </c>
      <c r="D1839" t="s">
        <v>1471</v>
      </c>
      <c r="E1839" t="str">
        <f t="shared" si="28"/>
        <v>4618403-Representantes comerciais e agentes do comércio de jornais, revistas e outras publicações</v>
      </c>
    </row>
    <row r="1840" spans="1:5" hidden="1">
      <c r="A1840">
        <v>3060</v>
      </c>
      <c r="B1840">
        <v>4618499</v>
      </c>
      <c r="D1840" t="s">
        <v>1472</v>
      </c>
      <c r="E1840" t="str">
        <f t="shared" si="28"/>
        <v>4618499-Outros representantes comerciais e agentes do comércio especializado em produtos não especificados a</v>
      </c>
    </row>
    <row r="1841" spans="1:5" hidden="1">
      <c r="A1841">
        <v>3060</v>
      </c>
      <c r="B1841">
        <v>4619200</v>
      </c>
      <c r="D1841" t="s">
        <v>1473</v>
      </c>
      <c r="E1841" t="str">
        <f t="shared" si="28"/>
        <v>4619200-Representantes comerciais e agentes do comércio de mercadorias em geral não especializado</v>
      </c>
    </row>
    <row r="1842" spans="1:5" hidden="1">
      <c r="A1842">
        <v>3060</v>
      </c>
      <c r="B1842">
        <v>4621400</v>
      </c>
      <c r="D1842" t="s">
        <v>1474</v>
      </c>
      <c r="E1842" t="str">
        <f t="shared" si="28"/>
        <v>4621400-Comércio atacadista de café em grão</v>
      </c>
    </row>
    <row r="1843" spans="1:5" hidden="1">
      <c r="A1843">
        <v>3060</v>
      </c>
      <c r="B1843">
        <v>4622200</v>
      </c>
      <c r="D1843" t="s">
        <v>1475</v>
      </c>
      <c r="E1843" t="str">
        <f t="shared" si="28"/>
        <v>4622200-Comércio atacadista de soja</v>
      </c>
    </row>
    <row r="1844" spans="1:5" hidden="1">
      <c r="A1844">
        <v>3060</v>
      </c>
      <c r="B1844">
        <v>4623101</v>
      </c>
      <c r="D1844" t="s">
        <v>1476</v>
      </c>
      <c r="E1844" t="str">
        <f t="shared" si="28"/>
        <v>4623101-Comércio atacadista de animais vivos</v>
      </c>
    </row>
    <row r="1845" spans="1:5" hidden="1">
      <c r="A1845">
        <v>3060</v>
      </c>
      <c r="B1845">
        <v>4623102</v>
      </c>
      <c r="D1845" t="s">
        <v>1477</v>
      </c>
      <c r="E1845" t="str">
        <f t="shared" si="28"/>
        <v>4623102-Comércio atacadista de couros, lãs, peles e outros subprodutos não-comestíveis de origem animal</v>
      </c>
    </row>
    <row r="1846" spans="1:5" hidden="1">
      <c r="A1846">
        <v>3060</v>
      </c>
      <c r="B1846">
        <v>4623103</v>
      </c>
      <c r="D1846" t="s">
        <v>1478</v>
      </c>
      <c r="E1846" t="str">
        <f t="shared" si="28"/>
        <v>4623103-Comércio atacadista de algodão</v>
      </c>
    </row>
    <row r="1847" spans="1:5" hidden="1">
      <c r="A1847">
        <v>3060</v>
      </c>
      <c r="B1847">
        <v>4623104</v>
      </c>
      <c r="D1847" t="s">
        <v>1479</v>
      </c>
      <c r="E1847" t="str">
        <f t="shared" si="28"/>
        <v>4623104-Comércio atacadista de fumo em folha não beneficiado</v>
      </c>
    </row>
    <row r="1848" spans="1:5" hidden="1">
      <c r="A1848">
        <v>3060</v>
      </c>
      <c r="B1848">
        <v>4623105</v>
      </c>
      <c r="D1848" t="s">
        <v>1480</v>
      </c>
      <c r="E1848" t="str">
        <f t="shared" si="28"/>
        <v>4623105-Comércio atacadista de cacau</v>
      </c>
    </row>
    <row r="1849" spans="1:5" hidden="1">
      <c r="A1849">
        <v>3060</v>
      </c>
      <c r="B1849">
        <v>4623106</v>
      </c>
      <c r="D1849" t="s">
        <v>1481</v>
      </c>
      <c r="E1849" t="str">
        <f t="shared" si="28"/>
        <v>4623106-Comércio atacadista de sementes, flores, plantas e gramas</v>
      </c>
    </row>
    <row r="1850" spans="1:5" hidden="1">
      <c r="A1850">
        <v>3060</v>
      </c>
      <c r="B1850">
        <v>4623107</v>
      </c>
      <c r="D1850" t="s">
        <v>1482</v>
      </c>
      <c r="E1850" t="str">
        <f t="shared" si="28"/>
        <v>4623107-Comércio atacadista de sisal</v>
      </c>
    </row>
    <row r="1851" spans="1:5" hidden="1">
      <c r="A1851">
        <v>3060</v>
      </c>
      <c r="B1851">
        <v>4623108</v>
      </c>
      <c r="D1851" t="s">
        <v>1483</v>
      </c>
      <c r="E1851" t="str">
        <f t="shared" si="28"/>
        <v>4623108-Comércio atacadista de matérias-primas agrícolas com atividade de fracionamento e acondicionamento</v>
      </c>
    </row>
    <row r="1852" spans="1:5" hidden="1">
      <c r="A1852">
        <v>3060</v>
      </c>
      <c r="B1852">
        <v>4623109</v>
      </c>
      <c r="D1852" t="s">
        <v>1484</v>
      </c>
      <c r="E1852" t="str">
        <f t="shared" si="28"/>
        <v>4623109-Comércio atacadista de alimentos para animais</v>
      </c>
    </row>
    <row r="1853" spans="1:5" hidden="1">
      <c r="A1853">
        <v>3060</v>
      </c>
      <c r="B1853">
        <v>4623199</v>
      </c>
      <c r="D1853" t="s">
        <v>1485</v>
      </c>
      <c r="E1853" t="str">
        <f t="shared" si="28"/>
        <v>4623199-Comércio atacadista de matérias-primas agrícolas não especificadas</v>
      </c>
    </row>
    <row r="1854" spans="1:5" hidden="1">
      <c r="A1854">
        <v>3060</v>
      </c>
      <c r="B1854">
        <v>4631100</v>
      </c>
      <c r="D1854" t="s">
        <v>1486</v>
      </c>
      <c r="E1854" t="str">
        <f t="shared" si="28"/>
        <v>4631100-Comércio atacadista de leite e laticínios</v>
      </c>
    </row>
    <row r="1855" spans="1:5" hidden="1">
      <c r="A1855">
        <v>3060</v>
      </c>
      <c r="B1855">
        <v>4632001</v>
      </c>
      <c r="D1855" t="s">
        <v>1487</v>
      </c>
      <c r="E1855" t="str">
        <f t="shared" si="28"/>
        <v>4632001-Comércio atacadista de cereais e leguminosas beneficiados</v>
      </c>
    </row>
    <row r="1856" spans="1:5" hidden="1">
      <c r="A1856">
        <v>3060</v>
      </c>
      <c r="B1856">
        <v>4632002</v>
      </c>
      <c r="D1856" t="s">
        <v>1488</v>
      </c>
      <c r="E1856" t="str">
        <f t="shared" si="28"/>
        <v>4632002-Comércio atacadista de farinhas, amidos e féculas</v>
      </c>
    </row>
    <row r="1857" spans="1:5" hidden="1">
      <c r="A1857">
        <v>3060</v>
      </c>
      <c r="B1857">
        <v>4632003</v>
      </c>
      <c r="D1857" t="s">
        <v>1487</v>
      </c>
      <c r="E1857" t="str">
        <f t="shared" si="28"/>
        <v>4632003-Comércio atacadista de cereais e leguminosas beneficiados</v>
      </c>
    </row>
    <row r="1858" spans="1:5" hidden="1">
      <c r="A1858">
        <v>3060</v>
      </c>
      <c r="B1858">
        <v>4633801</v>
      </c>
      <c r="D1858" t="s">
        <v>1489</v>
      </c>
      <c r="E1858" t="str">
        <f t="shared" si="28"/>
        <v>4633801-Comércio atacadista de frutas, verduras, raízes, tubérculos, hortaliças e legumes frescos</v>
      </c>
    </row>
    <row r="1859" spans="1:5" hidden="1">
      <c r="A1859">
        <v>3060</v>
      </c>
      <c r="B1859">
        <v>4633802</v>
      </c>
      <c r="D1859" t="s">
        <v>1490</v>
      </c>
      <c r="E1859" t="str">
        <f t="shared" si="28"/>
        <v>4633802-Comércio atacadista de aves vivas e ovos</v>
      </c>
    </row>
    <row r="1860" spans="1:5" hidden="1">
      <c r="A1860">
        <v>3060</v>
      </c>
      <c r="B1860">
        <v>4633803</v>
      </c>
      <c r="D1860" t="s">
        <v>1491</v>
      </c>
      <c r="E1860" t="str">
        <f t="shared" si="28"/>
        <v>4633803-Comércio atacadista de coelhos e outros pequenos animais vivos para alimentação</v>
      </c>
    </row>
    <row r="1861" spans="1:5" hidden="1">
      <c r="A1861">
        <v>3060</v>
      </c>
      <c r="B1861">
        <v>4634601</v>
      </c>
      <c r="D1861" t="s">
        <v>1492</v>
      </c>
      <c r="E1861" t="str">
        <f t="shared" si="28"/>
        <v>4634601-Comércio atacadista de carnes bovinas e suínas e derivados</v>
      </c>
    </row>
    <row r="1862" spans="1:5" hidden="1">
      <c r="A1862">
        <v>3060</v>
      </c>
      <c r="B1862">
        <v>4634602</v>
      </c>
      <c r="D1862" t="s">
        <v>1493</v>
      </c>
      <c r="E1862" t="str">
        <f t="shared" si="28"/>
        <v>4634602-Comércio atacadista de aves abatidas e derivados</v>
      </c>
    </row>
    <row r="1863" spans="1:5" hidden="1">
      <c r="A1863">
        <v>3060</v>
      </c>
      <c r="B1863">
        <v>4634603</v>
      </c>
      <c r="D1863" t="s">
        <v>1494</v>
      </c>
      <c r="E1863" t="str">
        <f t="shared" si="28"/>
        <v>4634603-Comércio atacadista de pescados e frutos do mar</v>
      </c>
    </row>
    <row r="1864" spans="1:5" hidden="1">
      <c r="A1864">
        <v>3060</v>
      </c>
      <c r="B1864">
        <v>4634699</v>
      </c>
      <c r="D1864" t="s">
        <v>1495</v>
      </c>
      <c r="E1864" t="str">
        <f t="shared" ref="E1864:E1927" si="29">CONCATENATE(B1864,"-",D1864)</f>
        <v>4634699-Comércio atacadista de carnes e derivados de outros animais</v>
      </c>
    </row>
    <row r="1865" spans="1:5" hidden="1">
      <c r="A1865">
        <v>3060</v>
      </c>
      <c r="B1865">
        <v>4635401</v>
      </c>
      <c r="D1865" t="s">
        <v>1496</v>
      </c>
      <c r="E1865" t="str">
        <f t="shared" si="29"/>
        <v>4635401-Comércio atacadista de água mineral</v>
      </c>
    </row>
    <row r="1866" spans="1:5" hidden="1">
      <c r="A1866">
        <v>3060</v>
      </c>
      <c r="B1866">
        <v>4635402</v>
      </c>
      <c r="D1866" t="s">
        <v>1497</v>
      </c>
      <c r="E1866" t="str">
        <f t="shared" si="29"/>
        <v>4635402-Comércio atacadista de cerveja, chope e refrigerante</v>
      </c>
    </row>
    <row r="1867" spans="1:5" hidden="1">
      <c r="A1867">
        <v>3060</v>
      </c>
      <c r="B1867">
        <v>4635403</v>
      </c>
      <c r="D1867" t="s">
        <v>1498</v>
      </c>
      <c r="E1867" t="str">
        <f t="shared" si="29"/>
        <v>4635403-Comércio atacadista de bebidas com atividade de fracionamento e acondicionamento associada</v>
      </c>
    </row>
    <row r="1868" spans="1:5" hidden="1">
      <c r="A1868">
        <v>3060</v>
      </c>
      <c r="B1868">
        <v>4635499</v>
      </c>
      <c r="D1868" t="s">
        <v>1499</v>
      </c>
      <c r="E1868" t="str">
        <f t="shared" si="29"/>
        <v>4635499-Comércio atacadista de bebidas não especificadas</v>
      </c>
    </row>
    <row r="1869" spans="1:5" hidden="1">
      <c r="A1869">
        <v>3060</v>
      </c>
      <c r="B1869">
        <v>4636201</v>
      </c>
      <c r="D1869" t="s">
        <v>1500</v>
      </c>
      <c r="E1869" t="str">
        <f t="shared" si="29"/>
        <v>4636201-Comércio atacadista de fumo beneficiado</v>
      </c>
    </row>
    <row r="1870" spans="1:5" hidden="1">
      <c r="A1870">
        <v>3060</v>
      </c>
      <c r="B1870">
        <v>4636202</v>
      </c>
      <c r="D1870" t="s">
        <v>1501</v>
      </c>
      <c r="E1870" t="str">
        <f t="shared" si="29"/>
        <v>4636202-Comércio atacadista de cigarros, cigarrilhas e charutos</v>
      </c>
    </row>
    <row r="1871" spans="1:5" hidden="1">
      <c r="A1871">
        <v>3060</v>
      </c>
      <c r="B1871">
        <v>4637101</v>
      </c>
      <c r="D1871" t="s">
        <v>1502</v>
      </c>
      <c r="E1871" t="str">
        <f t="shared" si="29"/>
        <v>4637101-Comércio atacadista de café torrado, moído e solúvel</v>
      </c>
    </row>
    <row r="1872" spans="1:5" hidden="1">
      <c r="A1872">
        <v>3060</v>
      </c>
      <c r="B1872">
        <v>4637102</v>
      </c>
      <c r="D1872" t="s">
        <v>1503</v>
      </c>
      <c r="E1872" t="str">
        <f t="shared" si="29"/>
        <v>4637102-Comércio atacadista de açúcar</v>
      </c>
    </row>
    <row r="1873" spans="1:5" hidden="1">
      <c r="A1873">
        <v>3060</v>
      </c>
      <c r="B1873">
        <v>4637103</v>
      </c>
      <c r="D1873" t="s">
        <v>1504</v>
      </c>
      <c r="E1873" t="str">
        <f t="shared" si="29"/>
        <v>4637103-Comércio atacadista de óleos e gorduras</v>
      </c>
    </row>
    <row r="1874" spans="1:5" hidden="1">
      <c r="A1874">
        <v>3060</v>
      </c>
      <c r="B1874">
        <v>4637104</v>
      </c>
      <c r="D1874" t="s">
        <v>1505</v>
      </c>
      <c r="E1874" t="str">
        <f t="shared" si="29"/>
        <v>4637104-Comércio atacadista de pães, bolos, biscoitos e similares</v>
      </c>
    </row>
    <row r="1875" spans="1:5" hidden="1">
      <c r="A1875">
        <v>3060</v>
      </c>
      <c r="B1875">
        <v>4637105</v>
      </c>
      <c r="D1875" t="s">
        <v>1506</v>
      </c>
      <c r="E1875" t="str">
        <f t="shared" si="29"/>
        <v>4637105-Comércio atacadista de massas alimentícias</v>
      </c>
    </row>
    <row r="1876" spans="1:5" hidden="1">
      <c r="A1876">
        <v>3060</v>
      </c>
      <c r="B1876">
        <v>4637106</v>
      </c>
      <c r="D1876" t="s">
        <v>1507</v>
      </c>
      <c r="E1876" t="str">
        <f t="shared" si="29"/>
        <v>4637106-Comércio atacadista de sorvetes</v>
      </c>
    </row>
    <row r="1877" spans="1:5" hidden="1">
      <c r="A1877">
        <v>3060</v>
      </c>
      <c r="B1877">
        <v>4637107</v>
      </c>
      <c r="D1877" t="s">
        <v>1508</v>
      </c>
      <c r="E1877" t="str">
        <f t="shared" si="29"/>
        <v>4637107-Comércio atacadista de chocolates, confeitos, balas, bombons e semelhantes</v>
      </c>
    </row>
    <row r="1878" spans="1:5" hidden="1">
      <c r="A1878">
        <v>3060</v>
      </c>
      <c r="B1878">
        <v>4637199</v>
      </c>
      <c r="D1878" t="s">
        <v>1509</v>
      </c>
      <c r="E1878" t="str">
        <f t="shared" si="29"/>
        <v>4637199-Comércio atacadista especializado em outros produtos alimentícios não especificados</v>
      </c>
    </row>
    <row r="1879" spans="1:5" hidden="1">
      <c r="A1879">
        <v>3060</v>
      </c>
      <c r="B1879">
        <v>4639701</v>
      </c>
      <c r="D1879" t="s">
        <v>1510</v>
      </c>
      <c r="E1879" t="str">
        <f t="shared" si="29"/>
        <v>4639701-Comércio atacadista de produtos alimentícios em geral</v>
      </c>
    </row>
    <row r="1880" spans="1:5" hidden="1">
      <c r="A1880">
        <v>3060</v>
      </c>
      <c r="B1880">
        <v>4639702</v>
      </c>
      <c r="D1880" t="s">
        <v>1510</v>
      </c>
      <c r="E1880" t="str">
        <f t="shared" si="29"/>
        <v>4639702-Comércio atacadista de produtos alimentícios em geral</v>
      </c>
    </row>
    <row r="1881" spans="1:5" hidden="1">
      <c r="A1881">
        <v>3060</v>
      </c>
      <c r="B1881">
        <v>4641901</v>
      </c>
      <c r="D1881" t="s">
        <v>1511</v>
      </c>
      <c r="E1881" t="str">
        <f t="shared" si="29"/>
        <v>4641901-Comércio atacadista de tecidos</v>
      </c>
    </row>
    <row r="1882" spans="1:5" hidden="1">
      <c r="A1882">
        <v>3060</v>
      </c>
      <c r="B1882">
        <v>4641902</v>
      </c>
      <c r="D1882" t="s">
        <v>1512</v>
      </c>
      <c r="E1882" t="str">
        <f t="shared" si="29"/>
        <v>4641902-Comércio atacadista de artigos de cama, mesa e banho</v>
      </c>
    </row>
    <row r="1883" spans="1:5" hidden="1">
      <c r="A1883">
        <v>3060</v>
      </c>
      <c r="B1883">
        <v>4641903</v>
      </c>
      <c r="D1883" t="s">
        <v>1513</v>
      </c>
      <c r="E1883" t="str">
        <f t="shared" si="29"/>
        <v>4641903-Comércio atacadista de artigos de armarinho</v>
      </c>
    </row>
    <row r="1884" spans="1:5" hidden="1">
      <c r="A1884">
        <v>3060</v>
      </c>
      <c r="B1884">
        <v>4642701</v>
      </c>
      <c r="D1884" t="s">
        <v>1514</v>
      </c>
      <c r="E1884" t="str">
        <f t="shared" si="29"/>
        <v>4642701-Comércio atacadista de artigos do vestuário e acessórios, exceto profissionais e de segurança</v>
      </c>
    </row>
    <row r="1885" spans="1:5" hidden="1">
      <c r="A1885">
        <v>3060</v>
      </c>
      <c r="B1885">
        <v>4642702</v>
      </c>
      <c r="D1885" t="s">
        <v>1515</v>
      </c>
      <c r="E1885" t="str">
        <f t="shared" si="29"/>
        <v>4642702-Comércio atacadista de roupas e acessórios para uso profissional e de segurança do trabalho</v>
      </c>
    </row>
    <row r="1886" spans="1:5" hidden="1">
      <c r="A1886">
        <v>3060</v>
      </c>
      <c r="B1886">
        <v>4643501</v>
      </c>
      <c r="D1886" t="s">
        <v>1516</v>
      </c>
      <c r="E1886" t="str">
        <f t="shared" si="29"/>
        <v>4643501-Comércio atacadista de calçados</v>
      </c>
    </row>
    <row r="1887" spans="1:5" hidden="1">
      <c r="A1887">
        <v>3060</v>
      </c>
      <c r="B1887">
        <v>4643502</v>
      </c>
      <c r="D1887" t="s">
        <v>1517</v>
      </c>
      <c r="E1887" t="str">
        <f t="shared" si="29"/>
        <v>4643502-Comércio atacadista de bolsas, malas e artigos de viagem</v>
      </c>
    </row>
    <row r="1888" spans="1:5" hidden="1">
      <c r="A1888">
        <v>3060</v>
      </c>
      <c r="B1888">
        <v>4644301</v>
      </c>
      <c r="D1888" t="s">
        <v>1518</v>
      </c>
      <c r="E1888" t="str">
        <f t="shared" si="29"/>
        <v>4644301-Comércio atacadista de medicamentos e drogas de uso humano</v>
      </c>
    </row>
    <row r="1889" spans="1:5" hidden="1">
      <c r="A1889">
        <v>3060</v>
      </c>
      <c r="B1889">
        <v>4644302</v>
      </c>
      <c r="D1889" t="s">
        <v>1519</v>
      </c>
      <c r="E1889" t="str">
        <f t="shared" si="29"/>
        <v>4644302-Comércio atacadista de medicamentos e drogas de uso veterinário</v>
      </c>
    </row>
    <row r="1890" spans="1:5" hidden="1">
      <c r="A1890">
        <v>3060</v>
      </c>
      <c r="B1890">
        <v>4645101</v>
      </c>
      <c r="D1890" t="s">
        <v>1520</v>
      </c>
      <c r="E1890" t="str">
        <f t="shared" si="29"/>
        <v>4645101-Comércio atacadista de instrumentos e materiais para uso médico, cirúrgico ou hospitalar</v>
      </c>
    </row>
    <row r="1891" spans="1:5" hidden="1">
      <c r="A1891">
        <v>3060</v>
      </c>
      <c r="B1891">
        <v>4645102</v>
      </c>
      <c r="D1891" t="s">
        <v>1521</v>
      </c>
      <c r="E1891" t="str">
        <f t="shared" si="29"/>
        <v>4645102-Comércio atacadista de próteses e artigos de ortopedia</v>
      </c>
    </row>
    <row r="1892" spans="1:5" hidden="1">
      <c r="A1892">
        <v>3060</v>
      </c>
      <c r="B1892">
        <v>4645103</v>
      </c>
      <c r="D1892" t="s">
        <v>1522</v>
      </c>
      <c r="E1892" t="str">
        <f t="shared" si="29"/>
        <v>4645103-Comércio atacadista de produtos odontológicos</v>
      </c>
    </row>
    <row r="1893" spans="1:5" hidden="1">
      <c r="A1893">
        <v>3060</v>
      </c>
      <c r="B1893">
        <v>4646001</v>
      </c>
      <c r="D1893" t="s">
        <v>1523</v>
      </c>
      <c r="E1893" t="str">
        <f t="shared" si="29"/>
        <v>4646001-Comércio atacadista de cosméticos e produtos de perfumaria</v>
      </c>
    </row>
    <row r="1894" spans="1:5" hidden="1">
      <c r="A1894">
        <v>3060</v>
      </c>
      <c r="B1894">
        <v>4646002</v>
      </c>
      <c r="D1894" t="s">
        <v>1524</v>
      </c>
      <c r="E1894" t="str">
        <f t="shared" si="29"/>
        <v>4646002-Comércio atacadista de produtos de higiene pessoal</v>
      </c>
    </row>
    <row r="1895" spans="1:5" hidden="1">
      <c r="A1895">
        <v>3060</v>
      </c>
      <c r="B1895">
        <v>4647801</v>
      </c>
      <c r="D1895" t="s">
        <v>1525</v>
      </c>
      <c r="E1895" t="str">
        <f t="shared" si="29"/>
        <v>4647801-Comércio atacadista de artigos de escritório e de papelaria</v>
      </c>
    </row>
    <row r="1896" spans="1:5" hidden="1">
      <c r="A1896">
        <v>3060</v>
      </c>
      <c r="B1896">
        <v>4647802</v>
      </c>
      <c r="D1896" t="s">
        <v>1526</v>
      </c>
      <c r="E1896" t="str">
        <f t="shared" si="29"/>
        <v>4647802-Comércio atacadista de livros, jornais e outras publicações</v>
      </c>
    </row>
    <row r="1897" spans="1:5" hidden="1">
      <c r="A1897">
        <v>3060</v>
      </c>
      <c r="B1897">
        <v>4649401</v>
      </c>
      <c r="D1897" t="s">
        <v>1527</v>
      </c>
      <c r="E1897" t="str">
        <f t="shared" si="29"/>
        <v>4649401-Comércio atacadista de equipamentos elétricos de uso pessoal e doméstico</v>
      </c>
    </row>
    <row r="1898" spans="1:5" hidden="1">
      <c r="A1898">
        <v>3060</v>
      </c>
      <c r="B1898">
        <v>4649402</v>
      </c>
      <c r="D1898" t="s">
        <v>1528</v>
      </c>
      <c r="E1898" t="str">
        <f t="shared" si="29"/>
        <v>4649402-Comércio atacadista de aparelhos eletrônicos de uso pessoal e doméstico</v>
      </c>
    </row>
    <row r="1899" spans="1:5" hidden="1">
      <c r="A1899">
        <v>3060</v>
      </c>
      <c r="B1899">
        <v>4649403</v>
      </c>
      <c r="D1899" t="s">
        <v>1529</v>
      </c>
      <c r="E1899" t="str">
        <f t="shared" si="29"/>
        <v>4649403-Comércio atacadista de bicicletas, triciclos e outros veículos recreativos</v>
      </c>
    </row>
    <row r="1900" spans="1:5" hidden="1">
      <c r="A1900">
        <v>3060</v>
      </c>
      <c r="B1900">
        <v>4649404</v>
      </c>
      <c r="D1900" t="s">
        <v>1530</v>
      </c>
      <c r="E1900" t="str">
        <f t="shared" si="29"/>
        <v>4649404-Comércio atacadista de móveis e artigos de colchoaria</v>
      </c>
    </row>
    <row r="1901" spans="1:5" hidden="1">
      <c r="A1901">
        <v>3060</v>
      </c>
      <c r="B1901">
        <v>4649405</v>
      </c>
      <c r="D1901" t="s">
        <v>1531</v>
      </c>
      <c r="E1901" t="str">
        <f t="shared" si="29"/>
        <v>4649405-Comércio atacadista de artigos de tapeçaria; persianas e cortinas</v>
      </c>
    </row>
    <row r="1902" spans="1:5" hidden="1">
      <c r="A1902">
        <v>3060</v>
      </c>
      <c r="B1902">
        <v>4649406</v>
      </c>
      <c r="D1902" t="s">
        <v>1532</v>
      </c>
      <c r="E1902" t="str">
        <f t="shared" si="29"/>
        <v>4649406-Comércio atacadista de lustres, luminárias e abajures</v>
      </c>
    </row>
    <row r="1903" spans="1:5" hidden="1">
      <c r="A1903">
        <v>3060</v>
      </c>
      <c r="B1903">
        <v>4649407</v>
      </c>
      <c r="D1903" t="s">
        <v>1533</v>
      </c>
      <c r="E1903" t="str">
        <f t="shared" si="29"/>
        <v>4649407-Comércio atacadista de filmes, CDs, DVDs, fitas e discos</v>
      </c>
    </row>
    <row r="1904" spans="1:5" hidden="1">
      <c r="A1904">
        <v>3060</v>
      </c>
      <c r="B1904">
        <v>4649408</v>
      </c>
      <c r="D1904" t="s">
        <v>1534</v>
      </c>
      <c r="E1904" t="str">
        <f t="shared" si="29"/>
        <v>4649408-Comércio atacadista de produtos de higiene, limpeza e conservação domiciliar</v>
      </c>
    </row>
    <row r="1905" spans="1:5" hidden="1">
      <c r="A1905">
        <v>3060</v>
      </c>
      <c r="B1905">
        <v>4649409</v>
      </c>
      <c r="D1905" t="s">
        <v>1534</v>
      </c>
      <c r="E1905" t="str">
        <f t="shared" si="29"/>
        <v>4649409-Comércio atacadista de produtos de higiene, limpeza e conservação domiciliar</v>
      </c>
    </row>
    <row r="1906" spans="1:5" hidden="1">
      <c r="A1906">
        <v>3060</v>
      </c>
      <c r="B1906">
        <v>4649410</v>
      </c>
      <c r="D1906" t="s">
        <v>1535</v>
      </c>
      <c r="E1906" t="str">
        <f t="shared" si="29"/>
        <v>4649410-Comércio atacadista de jóias, relógios e bijuterias, pedras preciosas e semipreciosas lapidadas</v>
      </c>
    </row>
    <row r="1907" spans="1:5" hidden="1">
      <c r="A1907">
        <v>3060</v>
      </c>
      <c r="B1907">
        <v>4649499</v>
      </c>
      <c r="D1907" t="s">
        <v>1536</v>
      </c>
      <c r="E1907" t="str">
        <f t="shared" si="29"/>
        <v>4649499-Comércio atacadista equipamentos e artigos de uso pessoal e doméstico não especificados</v>
      </c>
    </row>
    <row r="1908" spans="1:5" hidden="1">
      <c r="A1908">
        <v>3060</v>
      </c>
      <c r="B1908">
        <v>4651601</v>
      </c>
      <c r="D1908" t="s">
        <v>1537</v>
      </c>
      <c r="E1908" t="str">
        <f t="shared" si="29"/>
        <v>4651601-Comércio atacadista de equipamentos de informática</v>
      </c>
    </row>
    <row r="1909" spans="1:5" hidden="1">
      <c r="A1909">
        <v>3060</v>
      </c>
      <c r="B1909">
        <v>4651602</v>
      </c>
      <c r="D1909" t="s">
        <v>1538</v>
      </c>
      <c r="E1909" t="str">
        <f t="shared" si="29"/>
        <v>4651602-Comércio atacadista de suprimentos para informática</v>
      </c>
    </row>
    <row r="1910" spans="1:5" hidden="1">
      <c r="A1910">
        <v>3060</v>
      </c>
      <c r="B1910">
        <v>4652400</v>
      </c>
      <c r="D1910" t="s">
        <v>1539</v>
      </c>
      <c r="E1910" t="str">
        <f t="shared" si="29"/>
        <v>4652400-Comércio atacadista de componentes eletrônicos e equipamentos de telefonia e comunicação</v>
      </c>
    </row>
    <row r="1911" spans="1:5" hidden="1">
      <c r="A1911">
        <v>3060</v>
      </c>
      <c r="B1911">
        <v>4661300</v>
      </c>
      <c r="D1911" t="s">
        <v>1540</v>
      </c>
      <c r="E1911" t="str">
        <f t="shared" si="29"/>
        <v>4661300-Comércio atacadista de máquinas, aparelhos e equipamentos para uso agropecuário; partes e peças</v>
      </c>
    </row>
    <row r="1912" spans="1:5" hidden="1">
      <c r="A1912">
        <v>3060</v>
      </c>
      <c r="B1912">
        <v>4662100</v>
      </c>
      <c r="D1912" t="s">
        <v>1541</v>
      </c>
      <c r="E1912" t="str">
        <f t="shared" si="29"/>
        <v>4662100-Comércio atacadista de máquinas, equipamentos para terraplenagem, mineração e construção</v>
      </c>
    </row>
    <row r="1913" spans="1:5" hidden="1">
      <c r="A1913">
        <v>3060</v>
      </c>
      <c r="B1913">
        <v>4663000</v>
      </c>
      <c r="D1913" t="s">
        <v>1542</v>
      </c>
      <c r="E1913" t="str">
        <f t="shared" si="29"/>
        <v>4663000-Comércio atacadista de máquinas e equipamentos para uso industrial; partes e peças</v>
      </c>
    </row>
    <row r="1914" spans="1:5" hidden="1">
      <c r="A1914">
        <v>3060</v>
      </c>
      <c r="B1914">
        <v>4664800</v>
      </c>
      <c r="D1914" t="s">
        <v>1543</v>
      </c>
      <c r="E1914" t="str">
        <f t="shared" si="29"/>
        <v>4664800-Comércio atacadista máquinas, aparelhos e equipamentos de odonto-médico-hospitalar; partes e peças</v>
      </c>
    </row>
    <row r="1915" spans="1:5" hidden="1">
      <c r="A1915">
        <v>3060</v>
      </c>
      <c r="B1915">
        <v>4665600</v>
      </c>
      <c r="D1915" t="s">
        <v>1544</v>
      </c>
      <c r="E1915" t="str">
        <f t="shared" si="29"/>
        <v>4665600-Comércio atacadista de máquinas e equipamentos para uso comercial; partes e peças</v>
      </c>
    </row>
    <row r="1916" spans="1:5" hidden="1">
      <c r="A1916">
        <v>3060</v>
      </c>
      <c r="B1916">
        <v>4669901</v>
      </c>
      <c r="D1916" t="s">
        <v>1545</v>
      </c>
      <c r="E1916" t="str">
        <f t="shared" si="29"/>
        <v>4669901-Comércio atacadista de bombas e compressores; partes e peças</v>
      </c>
    </row>
    <row r="1917" spans="1:5" hidden="1">
      <c r="A1917">
        <v>3060</v>
      </c>
      <c r="B1917">
        <v>4669999</v>
      </c>
      <c r="D1917" t="s">
        <v>1546</v>
      </c>
      <c r="E1917" t="str">
        <f t="shared" si="29"/>
        <v>4669999-Comércio atacadista de outras máquinas e equipamentos não especificados; partes e peças</v>
      </c>
    </row>
    <row r="1918" spans="1:5" hidden="1">
      <c r="A1918">
        <v>3060</v>
      </c>
      <c r="B1918">
        <v>4671100</v>
      </c>
      <c r="D1918" t="s">
        <v>1547</v>
      </c>
      <c r="E1918" t="str">
        <f t="shared" si="29"/>
        <v>4671100-Comércio atacadista de madeira e produtos derivados</v>
      </c>
    </row>
    <row r="1919" spans="1:5" hidden="1">
      <c r="A1919">
        <v>3060</v>
      </c>
      <c r="B1919">
        <v>4672900</v>
      </c>
      <c r="D1919" t="s">
        <v>1548</v>
      </c>
      <c r="E1919" t="str">
        <f t="shared" si="29"/>
        <v>4672900-Comércio atacadista de ferragens e ferramentas</v>
      </c>
    </row>
    <row r="1920" spans="1:5" hidden="1">
      <c r="A1920">
        <v>3060</v>
      </c>
      <c r="B1920">
        <v>4673700</v>
      </c>
      <c r="D1920" t="s">
        <v>1549</v>
      </c>
      <c r="E1920" t="str">
        <f t="shared" si="29"/>
        <v>4673700-Comércio atacadista de material elétrico</v>
      </c>
    </row>
    <row r="1921" spans="1:5" hidden="1">
      <c r="A1921">
        <v>3060</v>
      </c>
      <c r="B1921">
        <v>4674500</v>
      </c>
      <c r="D1921" t="s">
        <v>1550</v>
      </c>
      <c r="E1921" t="str">
        <f t="shared" si="29"/>
        <v>4674500-Comércio atacadista de cimento</v>
      </c>
    </row>
    <row r="1922" spans="1:5" hidden="1">
      <c r="A1922">
        <v>3060</v>
      </c>
      <c r="B1922">
        <v>4679601</v>
      </c>
      <c r="D1922" t="s">
        <v>1551</v>
      </c>
      <c r="E1922" t="str">
        <f t="shared" si="29"/>
        <v>4679601-Comércio atacadista de tintas, vernizes e similares</v>
      </c>
    </row>
    <row r="1923" spans="1:5" hidden="1">
      <c r="A1923">
        <v>3060</v>
      </c>
      <c r="B1923">
        <v>4679602</v>
      </c>
      <c r="D1923" t="s">
        <v>1552</v>
      </c>
      <c r="E1923" t="str">
        <f t="shared" si="29"/>
        <v>4679602-Comércio atacadista de mármores e granitos</v>
      </c>
    </row>
    <row r="1924" spans="1:5" hidden="1">
      <c r="A1924">
        <v>3060</v>
      </c>
      <c r="B1924">
        <v>4679603</v>
      </c>
      <c r="D1924" t="s">
        <v>1553</v>
      </c>
      <c r="E1924" t="str">
        <f t="shared" si="29"/>
        <v>4679603-Comércio atacadista de vidros, espelhos e vitrais</v>
      </c>
    </row>
    <row r="1925" spans="1:5" hidden="1">
      <c r="A1925">
        <v>3060</v>
      </c>
      <c r="B1925">
        <v>4679604</v>
      </c>
      <c r="D1925" t="s">
        <v>1554</v>
      </c>
      <c r="E1925" t="str">
        <f t="shared" si="29"/>
        <v>4679604-Comércio atacadista especializado de materiais de construção não especificados</v>
      </c>
    </row>
    <row r="1926" spans="1:5" hidden="1">
      <c r="A1926">
        <v>3060</v>
      </c>
      <c r="B1926">
        <v>4679699</v>
      </c>
      <c r="D1926" t="s">
        <v>1555</v>
      </c>
      <c r="E1926" t="str">
        <f t="shared" si="29"/>
        <v>4679699-Comércio atacadista de materiais de construção em geral</v>
      </c>
    </row>
    <row r="1927" spans="1:5" hidden="1">
      <c r="A1927">
        <v>3060</v>
      </c>
      <c r="B1927">
        <v>4681801</v>
      </c>
      <c r="D1927" t="s">
        <v>1556</v>
      </c>
      <c r="E1927" t="str">
        <f t="shared" si="29"/>
        <v>4681801-Comércio atacadista de álcool carburante, biodiesel, gasolina e demais derivados de petróleo, exceto</v>
      </c>
    </row>
    <row r="1928" spans="1:5" hidden="1">
      <c r="A1928">
        <v>3060</v>
      </c>
      <c r="B1928">
        <v>4681802</v>
      </c>
      <c r="D1928" t="s">
        <v>1557</v>
      </c>
      <c r="E1928" t="str">
        <f t="shared" ref="E1928:E1991" si="30">CONCATENATE(B1928,"-",D1928)</f>
        <v>4681802-Comércio atacadista de combustíveis realizado por transportador retalhista (TRR)</v>
      </c>
    </row>
    <row r="1929" spans="1:5" hidden="1">
      <c r="A1929">
        <v>3060</v>
      </c>
      <c r="B1929">
        <v>4681803</v>
      </c>
      <c r="D1929" t="s">
        <v>1558</v>
      </c>
      <c r="E1929" t="str">
        <f t="shared" si="30"/>
        <v>4681803-Comércio atacadista de combustíveis de origem vegetal, exceto álcool carburante</v>
      </c>
    </row>
    <row r="1930" spans="1:5" hidden="1">
      <c r="A1930">
        <v>3060</v>
      </c>
      <c r="B1930">
        <v>4681804</v>
      </c>
      <c r="D1930" t="s">
        <v>1559</v>
      </c>
      <c r="E1930" t="str">
        <f t="shared" si="30"/>
        <v>4681804-Comércio atacadista de combustíveis de origem mineral em bruto</v>
      </c>
    </row>
    <row r="1931" spans="1:5" hidden="1">
      <c r="A1931">
        <v>3060</v>
      </c>
      <c r="B1931">
        <v>4681805</v>
      </c>
      <c r="D1931" t="s">
        <v>1560</v>
      </c>
      <c r="E1931" t="str">
        <f t="shared" si="30"/>
        <v>4681805-Comércio atacadista de lubrificantes</v>
      </c>
    </row>
    <row r="1932" spans="1:5" hidden="1">
      <c r="A1932">
        <v>3060</v>
      </c>
      <c r="B1932">
        <v>4682600</v>
      </c>
      <c r="D1932" t="s">
        <v>1561</v>
      </c>
      <c r="E1932" t="str">
        <f t="shared" si="30"/>
        <v>4682600-Comércio atacadista de gás liqüefeito de petróleo (GLP)</v>
      </c>
    </row>
    <row r="1933" spans="1:5" hidden="1">
      <c r="A1933">
        <v>3060</v>
      </c>
      <c r="B1933">
        <v>4683400</v>
      </c>
      <c r="D1933" t="s">
        <v>1562</v>
      </c>
      <c r="E1933" t="str">
        <f t="shared" si="30"/>
        <v>4683400-Comércio atacadista de defensivos agrícolas, adubos, fertilizantes e corretivos do solo</v>
      </c>
    </row>
    <row r="1934" spans="1:5" hidden="1">
      <c r="A1934">
        <v>3060</v>
      </c>
      <c r="B1934">
        <v>4684201</v>
      </c>
      <c r="D1934" t="s">
        <v>1563</v>
      </c>
      <c r="E1934" t="str">
        <f t="shared" si="30"/>
        <v>4684201-Comércio atacadista de resinas e elastômeros</v>
      </c>
    </row>
    <row r="1935" spans="1:5" hidden="1">
      <c r="A1935">
        <v>3060</v>
      </c>
      <c r="B1935">
        <v>4684202</v>
      </c>
      <c r="D1935" t="s">
        <v>1564</v>
      </c>
      <c r="E1935" t="str">
        <f t="shared" si="30"/>
        <v>4684202-Comércio atacadista de solventes</v>
      </c>
    </row>
    <row r="1936" spans="1:5" hidden="1">
      <c r="A1936">
        <v>3060</v>
      </c>
      <c r="B1936">
        <v>4684299</v>
      </c>
      <c r="D1936" t="s">
        <v>1565</v>
      </c>
      <c r="E1936" t="str">
        <f t="shared" si="30"/>
        <v>4684299-Comércio atacadista de outros produtos químicos e petroquímicos não especificados</v>
      </c>
    </row>
    <row r="1937" spans="1:5" hidden="1">
      <c r="A1937">
        <v>3060</v>
      </c>
      <c r="B1937">
        <v>4685100</v>
      </c>
      <c r="D1937" t="s">
        <v>1566</v>
      </c>
      <c r="E1937" t="str">
        <f t="shared" si="30"/>
        <v>4685100-Comércio atacadista de produtos siderúrgicos e metalúrgicos, exceto para construção</v>
      </c>
    </row>
    <row r="1938" spans="1:5" hidden="1">
      <c r="A1938">
        <v>3060</v>
      </c>
      <c r="B1938">
        <v>4686901</v>
      </c>
      <c r="D1938" t="s">
        <v>1567</v>
      </c>
      <c r="E1938" t="str">
        <f t="shared" si="30"/>
        <v>4686901-Comércio atacadista de papel e papelão em bruto</v>
      </c>
    </row>
    <row r="1939" spans="1:5" hidden="1">
      <c r="A1939">
        <v>3060</v>
      </c>
      <c r="B1939">
        <v>4686902</v>
      </c>
      <c r="D1939" t="s">
        <v>1568</v>
      </c>
      <c r="E1939" t="str">
        <f t="shared" si="30"/>
        <v>4686902-Comércio atacadista de embalagens</v>
      </c>
    </row>
    <row r="1940" spans="1:5" hidden="1">
      <c r="A1940">
        <v>3060</v>
      </c>
      <c r="B1940">
        <v>4687701</v>
      </c>
      <c r="D1940" t="s">
        <v>1569</v>
      </c>
      <c r="E1940" t="str">
        <f t="shared" si="30"/>
        <v>4687701-Comércio atacadista de resíduos de papel e papelão</v>
      </c>
    </row>
    <row r="1941" spans="1:5" hidden="1">
      <c r="A1941">
        <v>3060</v>
      </c>
      <c r="B1941">
        <v>4687702</v>
      </c>
      <c r="D1941" t="s">
        <v>1570</v>
      </c>
      <c r="E1941" t="str">
        <f t="shared" si="30"/>
        <v>4687702-Comércio atacadista de resíduos e sucatas não-metálicos, exceto de papel e papelão</v>
      </c>
    </row>
    <row r="1942" spans="1:5" hidden="1">
      <c r="A1942">
        <v>3060</v>
      </c>
      <c r="B1942">
        <v>4687703</v>
      </c>
      <c r="D1942" t="s">
        <v>1571</v>
      </c>
      <c r="E1942" t="str">
        <f t="shared" si="30"/>
        <v>4687703-Comércio atacadista de resíduos e sucatas metálicos</v>
      </c>
    </row>
    <row r="1943" spans="1:5" hidden="1">
      <c r="A1943">
        <v>3060</v>
      </c>
      <c r="B1943">
        <v>4689301</v>
      </c>
      <c r="D1943" t="s">
        <v>1572</v>
      </c>
      <c r="E1943" t="str">
        <f t="shared" si="30"/>
        <v>4689301-Comércio atacadista de produtos da extração mineral, exceto combustíveis</v>
      </c>
    </row>
    <row r="1944" spans="1:5" hidden="1">
      <c r="A1944">
        <v>3060</v>
      </c>
      <c r="B1944">
        <v>4689302</v>
      </c>
      <c r="D1944" t="s">
        <v>1573</v>
      </c>
      <c r="E1944" t="str">
        <f t="shared" si="30"/>
        <v>4689302-Comércio atacadista de fios e fibras beneficiados</v>
      </c>
    </row>
    <row r="1945" spans="1:5" hidden="1">
      <c r="A1945">
        <v>3060</v>
      </c>
      <c r="B1945">
        <v>4689399</v>
      </c>
      <c r="D1945" t="s">
        <v>1574</v>
      </c>
      <c r="E1945" t="str">
        <f t="shared" si="30"/>
        <v>4689399-Comércio atacadista especializado em outros produtos intermediários não especificados anteriormente</v>
      </c>
    </row>
    <row r="1946" spans="1:5" hidden="1">
      <c r="A1946">
        <v>3060</v>
      </c>
      <c r="B1946">
        <v>4691500</v>
      </c>
      <c r="D1946" t="s">
        <v>1575</v>
      </c>
      <c r="E1946" t="str">
        <f t="shared" si="30"/>
        <v>4691500-Comércio atacadista de mercadorias em geral, com predominância de produtos alimentícios</v>
      </c>
    </row>
    <row r="1947" spans="1:5" hidden="1">
      <c r="A1947">
        <v>3060</v>
      </c>
      <c r="B1947">
        <v>4692300</v>
      </c>
      <c r="D1947" t="s">
        <v>1576</v>
      </c>
      <c r="E1947" t="str">
        <f t="shared" si="30"/>
        <v>4692300-Comércio atacadista de mercadorias em geral, com predominância de insumos agropecuários</v>
      </c>
    </row>
    <row r="1948" spans="1:5" hidden="1">
      <c r="A1948">
        <v>3060</v>
      </c>
      <c r="B1948">
        <v>4693100</v>
      </c>
      <c r="D1948" t="s">
        <v>1577</v>
      </c>
      <c r="E1948" t="str">
        <f t="shared" si="30"/>
        <v>4693100-Comércio atacadista de mercadorias em geral, sem predominância de alimentos ou insumos agropecuários</v>
      </c>
    </row>
    <row r="1949" spans="1:5" hidden="1">
      <c r="A1949">
        <v>3060</v>
      </c>
      <c r="B1949">
        <v>4711301</v>
      </c>
      <c r="D1949" t="s">
        <v>1578</v>
      </c>
      <c r="E1949" t="str">
        <f t="shared" si="30"/>
        <v>4711301-Comércio varejista de mercadorias  - hipermercados</v>
      </c>
    </row>
    <row r="1950" spans="1:5" hidden="1">
      <c r="A1950">
        <v>3060</v>
      </c>
      <c r="B1950">
        <v>4711302</v>
      </c>
      <c r="D1950" t="s">
        <v>1579</v>
      </c>
      <c r="E1950" t="str">
        <f t="shared" si="30"/>
        <v>4711302-Comércio varejista de mercadorias  - supermercados</v>
      </c>
    </row>
    <row r="1951" spans="1:5" hidden="1">
      <c r="A1951">
        <v>3060</v>
      </c>
      <c r="B1951">
        <v>4712100</v>
      </c>
      <c r="D1951" t="s">
        <v>1580</v>
      </c>
      <c r="E1951" t="str">
        <f t="shared" si="30"/>
        <v>4712100-Comércio varejista de mercadorias - minimercados, mercearias e armazéns</v>
      </c>
    </row>
    <row r="1952" spans="1:5" hidden="1">
      <c r="A1952">
        <v>3060</v>
      </c>
      <c r="B1952">
        <v>4713002</v>
      </c>
      <c r="D1952" t="s">
        <v>1581</v>
      </c>
      <c r="E1952" t="str">
        <f t="shared" si="30"/>
        <v>4713002-Lojas de variedades, exceto lojas de departamentos ou magazines</v>
      </c>
    </row>
    <row r="1953" spans="1:5" hidden="1">
      <c r="A1953">
        <v>3060</v>
      </c>
      <c r="B1953">
        <v>4713004</v>
      </c>
      <c r="D1953" t="s">
        <v>1582</v>
      </c>
      <c r="E1953" t="str">
        <f t="shared" si="30"/>
        <v>4713004-Lojas de departamentos ou magazines, exceto lojas francas (Duty free)</v>
      </c>
    </row>
    <row r="1954" spans="1:5" hidden="1">
      <c r="A1954">
        <v>3060</v>
      </c>
      <c r="B1954">
        <v>4713005</v>
      </c>
      <c r="D1954" t="s">
        <v>1583</v>
      </c>
      <c r="E1954" t="str">
        <f t="shared" si="30"/>
        <v>4713005-Lojas francas (Duty Free) de aeroportos, portos e em fronteiras terrestres</v>
      </c>
    </row>
    <row r="1955" spans="1:5" hidden="1">
      <c r="A1955">
        <v>3060</v>
      </c>
      <c r="B1955">
        <v>4721102</v>
      </c>
      <c r="D1955" t="s">
        <v>1584</v>
      </c>
      <c r="E1955" t="str">
        <f t="shared" si="30"/>
        <v>4721102-Padaria e confeitaria com predominância de revenda</v>
      </c>
    </row>
    <row r="1956" spans="1:5" hidden="1">
      <c r="A1956">
        <v>3060</v>
      </c>
      <c r="B1956">
        <v>4721103</v>
      </c>
      <c r="D1956" t="s">
        <v>1585</v>
      </c>
      <c r="E1956" t="str">
        <f t="shared" si="30"/>
        <v>4721103-Comércio varejista de laticínios e frios</v>
      </c>
    </row>
    <row r="1957" spans="1:5" hidden="1">
      <c r="A1957">
        <v>3060</v>
      </c>
      <c r="B1957">
        <v>4721104</v>
      </c>
      <c r="D1957" t="s">
        <v>1586</v>
      </c>
      <c r="E1957" t="str">
        <f t="shared" si="30"/>
        <v>4721104-Comércio varejista de doces, balas, bombons e semelhantes</v>
      </c>
    </row>
    <row r="1958" spans="1:5" hidden="1">
      <c r="A1958">
        <v>3060</v>
      </c>
      <c r="B1958">
        <v>4722901</v>
      </c>
      <c r="D1958" t="s">
        <v>1587</v>
      </c>
      <c r="E1958" t="str">
        <f t="shared" si="30"/>
        <v>4722901-Comércio varejista de carnes - açougues</v>
      </c>
    </row>
    <row r="1959" spans="1:5" hidden="1">
      <c r="A1959">
        <v>3060</v>
      </c>
      <c r="B1959">
        <v>4722902</v>
      </c>
      <c r="D1959" t="s">
        <v>1588</v>
      </c>
      <c r="E1959" t="str">
        <f t="shared" si="30"/>
        <v>4722902-Peixaria</v>
      </c>
    </row>
    <row r="1960" spans="1:5" hidden="1">
      <c r="A1960">
        <v>3060</v>
      </c>
      <c r="B1960">
        <v>4723700</v>
      </c>
      <c r="D1960" t="s">
        <v>1589</v>
      </c>
      <c r="E1960" t="str">
        <f t="shared" si="30"/>
        <v>4723700-Comércio varejista de bebidas</v>
      </c>
    </row>
    <row r="1961" spans="1:5" hidden="1">
      <c r="A1961">
        <v>3060</v>
      </c>
      <c r="B1961">
        <v>4724500</v>
      </c>
      <c r="D1961" t="s">
        <v>1590</v>
      </c>
      <c r="E1961" t="str">
        <f t="shared" si="30"/>
        <v>4724500-Comércio varejista de hortifrutigranjeiros</v>
      </c>
    </row>
    <row r="1962" spans="1:5" hidden="1">
      <c r="A1962">
        <v>3060</v>
      </c>
      <c r="B1962">
        <v>4729601</v>
      </c>
      <c r="D1962" t="s">
        <v>1591</v>
      </c>
      <c r="E1962" t="str">
        <f t="shared" si="30"/>
        <v>4729601-Tabacaria</v>
      </c>
    </row>
    <row r="1963" spans="1:5" hidden="1">
      <c r="A1963">
        <v>3060</v>
      </c>
      <c r="B1963">
        <v>4729602</v>
      </c>
      <c r="D1963" t="s">
        <v>1592</v>
      </c>
      <c r="E1963" t="str">
        <f t="shared" si="30"/>
        <v>4729602-Comércio varejista de mercadorias em lojas de conveniência</v>
      </c>
    </row>
    <row r="1964" spans="1:5" hidden="1">
      <c r="A1964">
        <v>3060</v>
      </c>
      <c r="B1964">
        <v>4729699</v>
      </c>
      <c r="D1964" t="s">
        <v>1593</v>
      </c>
      <c r="E1964" t="str">
        <f t="shared" si="30"/>
        <v>4729699-Comércio varejista de produtos alimentícios em geral ou especializado não especificados</v>
      </c>
    </row>
    <row r="1965" spans="1:5" hidden="1">
      <c r="A1965">
        <v>3060</v>
      </c>
      <c r="B1965">
        <v>4731800</v>
      </c>
      <c r="D1965" t="s">
        <v>1594</v>
      </c>
      <c r="E1965" t="str">
        <f t="shared" si="30"/>
        <v>4731800-Comércio varejista de combustíveis para veículos automotores</v>
      </c>
    </row>
    <row r="1966" spans="1:5" hidden="1">
      <c r="A1966">
        <v>3060</v>
      </c>
      <c r="B1966">
        <v>4732600</v>
      </c>
      <c r="D1966" t="s">
        <v>1595</v>
      </c>
      <c r="E1966" t="str">
        <f t="shared" si="30"/>
        <v>4732600-Comércio varejista de lubrificantes</v>
      </c>
    </row>
    <row r="1967" spans="1:5" hidden="1">
      <c r="A1967">
        <v>3060</v>
      </c>
      <c r="B1967">
        <v>4741500</v>
      </c>
      <c r="D1967" t="s">
        <v>1596</v>
      </c>
      <c r="E1967" t="str">
        <f t="shared" si="30"/>
        <v>4741500-Comércio varejista de tintas e materiais para pintura</v>
      </c>
    </row>
    <row r="1968" spans="1:5" hidden="1">
      <c r="A1968">
        <v>3060</v>
      </c>
      <c r="B1968">
        <v>4742300</v>
      </c>
      <c r="D1968" t="s">
        <v>1597</v>
      </c>
      <c r="E1968" t="str">
        <f t="shared" si="30"/>
        <v>4742300-Comércio varejista de material elétrico</v>
      </c>
    </row>
    <row r="1969" spans="1:5" hidden="1">
      <c r="A1969">
        <v>3060</v>
      </c>
      <c r="B1969">
        <v>4743100</v>
      </c>
      <c r="D1969" t="s">
        <v>1598</v>
      </c>
      <c r="E1969" t="str">
        <f t="shared" si="30"/>
        <v>4743100-Comércio varejista de vidros</v>
      </c>
    </row>
    <row r="1970" spans="1:5" hidden="1">
      <c r="A1970">
        <v>3060</v>
      </c>
      <c r="B1970">
        <v>4744001</v>
      </c>
      <c r="D1970" t="s">
        <v>1599</v>
      </c>
      <c r="E1970" t="str">
        <f t="shared" si="30"/>
        <v>4744001-Comércio varejista de ferragens e ferramentas</v>
      </c>
    </row>
    <row r="1971" spans="1:5" hidden="1">
      <c r="A1971">
        <v>3060</v>
      </c>
      <c r="B1971">
        <v>4744002</v>
      </c>
      <c r="D1971" t="s">
        <v>1600</v>
      </c>
      <c r="E1971" t="str">
        <f t="shared" si="30"/>
        <v>4744002-Comércio varejista de madeira e artefatos</v>
      </c>
    </row>
    <row r="1972" spans="1:5" hidden="1">
      <c r="A1972">
        <v>3060</v>
      </c>
      <c r="B1972">
        <v>4744003</v>
      </c>
      <c r="D1972" t="s">
        <v>1601</v>
      </c>
      <c r="E1972" t="str">
        <f t="shared" si="30"/>
        <v>4744003-Comércio varejista de materiais hidráulicos</v>
      </c>
    </row>
    <row r="1973" spans="1:5" hidden="1">
      <c r="A1973">
        <v>3060</v>
      </c>
      <c r="B1973">
        <v>4744004</v>
      </c>
      <c r="D1973" t="s">
        <v>1602</v>
      </c>
      <c r="E1973" t="str">
        <f t="shared" si="30"/>
        <v>4744004-Comércio varejista de cal, areia, pedra britada, tijolos e telhas</v>
      </c>
    </row>
    <row r="1974" spans="1:5" hidden="1">
      <c r="A1974">
        <v>3060</v>
      </c>
      <c r="B1974">
        <v>4744005</v>
      </c>
      <c r="D1974" t="s">
        <v>1603</v>
      </c>
      <c r="E1974" t="str">
        <f t="shared" si="30"/>
        <v>4744005-Comércio varejista de materiais de construção não especificados</v>
      </c>
    </row>
    <row r="1975" spans="1:5" hidden="1">
      <c r="A1975">
        <v>3060</v>
      </c>
      <c r="B1975">
        <v>4744006</v>
      </c>
      <c r="D1975" t="s">
        <v>1604</v>
      </c>
      <c r="E1975" t="str">
        <f t="shared" si="30"/>
        <v>4744006-Comércio varejista de pedras para revestimento</v>
      </c>
    </row>
    <row r="1976" spans="1:5" hidden="1">
      <c r="A1976">
        <v>3060</v>
      </c>
      <c r="B1976">
        <v>4744099</v>
      </c>
      <c r="D1976" t="s">
        <v>1605</v>
      </c>
      <c r="E1976" t="str">
        <f t="shared" si="30"/>
        <v>4744099-Comércio varejista de materiais de construção em geral</v>
      </c>
    </row>
    <row r="1977" spans="1:5" hidden="1">
      <c r="A1977">
        <v>3060</v>
      </c>
      <c r="B1977">
        <v>4751201</v>
      </c>
      <c r="D1977" t="s">
        <v>1606</v>
      </c>
      <c r="E1977" t="str">
        <f t="shared" si="30"/>
        <v>4751201-Comércio varejista especializado de equipamentos e suprimentos de informática</v>
      </c>
    </row>
    <row r="1978" spans="1:5" hidden="1">
      <c r="A1978">
        <v>3060</v>
      </c>
      <c r="B1978">
        <v>4751202</v>
      </c>
      <c r="D1978" t="s">
        <v>1607</v>
      </c>
      <c r="E1978" t="str">
        <f t="shared" si="30"/>
        <v>4751202-Recarga de cartuchos para equipamentos de informática</v>
      </c>
    </row>
    <row r="1979" spans="1:5" hidden="1">
      <c r="A1979">
        <v>3060</v>
      </c>
      <c r="B1979">
        <v>4752100</v>
      </c>
      <c r="D1979" t="s">
        <v>1608</v>
      </c>
      <c r="E1979" t="str">
        <f t="shared" si="30"/>
        <v>4752100-Comércio varejista especializado de equipamentos de telefonia e comunicação</v>
      </c>
    </row>
    <row r="1980" spans="1:5" hidden="1">
      <c r="A1980">
        <v>3060</v>
      </c>
      <c r="B1980">
        <v>4753900</v>
      </c>
      <c r="D1980" t="s">
        <v>1609</v>
      </c>
      <c r="E1980" t="str">
        <f t="shared" si="30"/>
        <v>4753900-Comércio varejista especializado de eletrodomésticos e equipamentos de áudio e vídeo</v>
      </c>
    </row>
    <row r="1981" spans="1:5" hidden="1">
      <c r="A1981">
        <v>3060</v>
      </c>
      <c r="B1981">
        <v>4754701</v>
      </c>
      <c r="D1981" t="s">
        <v>1610</v>
      </c>
      <c r="E1981" t="str">
        <f t="shared" si="30"/>
        <v>4754701-Comércio varejista de móveis</v>
      </c>
    </row>
    <row r="1982" spans="1:5" hidden="1">
      <c r="A1982">
        <v>3060</v>
      </c>
      <c r="B1982">
        <v>4754702</v>
      </c>
      <c r="D1982" t="s">
        <v>1611</v>
      </c>
      <c r="E1982" t="str">
        <f t="shared" si="30"/>
        <v>4754702-Comércio varejista de artigos de colchoaria</v>
      </c>
    </row>
    <row r="1983" spans="1:5" hidden="1">
      <c r="A1983">
        <v>3060</v>
      </c>
      <c r="B1983">
        <v>4754703</v>
      </c>
      <c r="D1983" t="s">
        <v>1612</v>
      </c>
      <c r="E1983" t="str">
        <f t="shared" si="30"/>
        <v>4754703-Comércio varejista de artigos de iluminação</v>
      </c>
    </row>
    <row r="1984" spans="1:5" hidden="1">
      <c r="A1984">
        <v>3060</v>
      </c>
      <c r="B1984">
        <v>4755501</v>
      </c>
      <c r="D1984" t="s">
        <v>1613</v>
      </c>
      <c r="E1984" t="str">
        <f t="shared" si="30"/>
        <v>4755501-Comércio varejista de tecidos</v>
      </c>
    </row>
    <row r="1985" spans="1:5" hidden="1">
      <c r="A1985">
        <v>3060</v>
      </c>
      <c r="B1985">
        <v>4755502</v>
      </c>
      <c r="D1985" t="s">
        <v>1614</v>
      </c>
      <c r="E1985" t="str">
        <f t="shared" si="30"/>
        <v>4755502-Comercio varejista de artigos de armarinho</v>
      </c>
    </row>
    <row r="1986" spans="1:5" hidden="1">
      <c r="A1986">
        <v>3060</v>
      </c>
      <c r="B1986">
        <v>4755503</v>
      </c>
      <c r="D1986" t="s">
        <v>1615</v>
      </c>
      <c r="E1986" t="str">
        <f t="shared" si="30"/>
        <v>4755503-Comercio varejista de artigos de cama, mesa e banho</v>
      </c>
    </row>
    <row r="1987" spans="1:5" hidden="1">
      <c r="A1987">
        <v>3060</v>
      </c>
      <c r="B1987">
        <v>4756300</v>
      </c>
      <c r="D1987" t="s">
        <v>1616</v>
      </c>
      <c r="E1987" t="str">
        <f t="shared" si="30"/>
        <v>4756300-Comércio varejista especializado de instrumentos musicais e acessórios</v>
      </c>
    </row>
    <row r="1988" spans="1:5" hidden="1">
      <c r="A1988">
        <v>3060</v>
      </c>
      <c r="B1988">
        <v>4757100</v>
      </c>
      <c r="D1988" t="s">
        <v>1617</v>
      </c>
      <c r="E1988" t="str">
        <f t="shared" si="30"/>
        <v>4757100-Comércio varejista acessórios p/ aparelhos eletroeletr. uso doméstico, exceto inform./comunicação</v>
      </c>
    </row>
    <row r="1989" spans="1:5" hidden="1">
      <c r="A1989">
        <v>3060</v>
      </c>
      <c r="B1989">
        <v>4759801</v>
      </c>
      <c r="D1989" t="s">
        <v>1618</v>
      </c>
      <c r="E1989" t="str">
        <f t="shared" si="30"/>
        <v>4759801-Comércio varejista de artigos de tapeçaria, cortinas e persianas</v>
      </c>
    </row>
    <row r="1990" spans="1:5" hidden="1">
      <c r="A1990">
        <v>3060</v>
      </c>
      <c r="B1990">
        <v>4759899</v>
      </c>
      <c r="D1990" t="s">
        <v>1619</v>
      </c>
      <c r="E1990" t="str">
        <f t="shared" si="30"/>
        <v>4759899-Comércio varejista de outros artigos de uso doméstico não especificados</v>
      </c>
    </row>
    <row r="1991" spans="1:5" hidden="1">
      <c r="A1991">
        <v>3060</v>
      </c>
      <c r="B1991">
        <v>4761001</v>
      </c>
      <c r="D1991" t="s">
        <v>1620</v>
      </c>
      <c r="E1991" t="str">
        <f t="shared" si="30"/>
        <v>4761001-Comércio varejista de livros</v>
      </c>
    </row>
    <row r="1992" spans="1:5" hidden="1">
      <c r="A1992">
        <v>3060</v>
      </c>
      <c r="B1992">
        <v>4761002</v>
      </c>
      <c r="D1992" t="s">
        <v>1621</v>
      </c>
      <c r="E1992" t="str">
        <f t="shared" ref="E1992:E2055" si="31">CONCATENATE(B1992,"-",D1992)</f>
        <v>4761002-Comércio varejista de jornais e revistas</v>
      </c>
    </row>
    <row r="1993" spans="1:5" hidden="1">
      <c r="A1993">
        <v>3060</v>
      </c>
      <c r="B1993">
        <v>4761003</v>
      </c>
      <c r="D1993" t="s">
        <v>1622</v>
      </c>
      <c r="E1993" t="str">
        <f t="shared" si="31"/>
        <v>4761003-Comércio varejista de artigos de papelaria</v>
      </c>
    </row>
    <row r="1994" spans="1:5" hidden="1">
      <c r="A1994">
        <v>3060</v>
      </c>
      <c r="B1994">
        <v>4762800</v>
      </c>
      <c r="D1994" t="s">
        <v>1623</v>
      </c>
      <c r="E1994" t="str">
        <f t="shared" si="31"/>
        <v>4762800-Comércio varejista de discos, CDs, DVDs e fitas</v>
      </c>
    </row>
    <row r="1995" spans="1:5" hidden="1">
      <c r="A1995">
        <v>3060</v>
      </c>
      <c r="B1995">
        <v>4763601</v>
      </c>
      <c r="D1995" t="s">
        <v>1624</v>
      </c>
      <c r="E1995" t="str">
        <f t="shared" si="31"/>
        <v>4763601-Comércio varejista de brinquedos e artigos recreativos</v>
      </c>
    </row>
    <row r="1996" spans="1:5" hidden="1">
      <c r="A1996">
        <v>3060</v>
      </c>
      <c r="B1996">
        <v>4763602</v>
      </c>
      <c r="D1996" t="s">
        <v>1625</v>
      </c>
      <c r="E1996" t="str">
        <f t="shared" si="31"/>
        <v>4763602-Comércio varejista de artigos esportivos</v>
      </c>
    </row>
    <row r="1997" spans="1:5" hidden="1">
      <c r="A1997">
        <v>3060</v>
      </c>
      <c r="B1997">
        <v>4763603</v>
      </c>
      <c r="D1997" t="s">
        <v>1626</v>
      </c>
      <c r="E1997" t="str">
        <f t="shared" si="31"/>
        <v>4763603-Comércio varejista de bicicletas e triciclos; peças e acessórios</v>
      </c>
    </row>
    <row r="1998" spans="1:5" hidden="1">
      <c r="A1998">
        <v>3060</v>
      </c>
      <c r="B1998">
        <v>4763604</v>
      </c>
      <c r="D1998" t="s">
        <v>1627</v>
      </c>
      <c r="E1998" t="str">
        <f t="shared" si="31"/>
        <v>4763604-Comércio varejista de artigos de caça, pesca e camping</v>
      </c>
    </row>
    <row r="1999" spans="1:5" hidden="1">
      <c r="A1999">
        <v>3060</v>
      </c>
      <c r="B1999">
        <v>4763605</v>
      </c>
      <c r="D1999" t="s">
        <v>1628</v>
      </c>
      <c r="E1999" t="str">
        <f t="shared" si="31"/>
        <v>4763605-Comércio varejista de embarcações e outros veículos recreativos; peças e acessórios</v>
      </c>
    </row>
    <row r="2000" spans="1:5" hidden="1">
      <c r="A2000">
        <v>3060</v>
      </c>
      <c r="B2000">
        <v>4771701</v>
      </c>
      <c r="D2000" t="s">
        <v>1629</v>
      </c>
      <c r="E2000" t="str">
        <f t="shared" si="31"/>
        <v>4771701-Comércio varejista de produtos farmacêuticos, sem manipulação de fórmulas</v>
      </c>
    </row>
    <row r="2001" spans="1:5" hidden="1">
      <c r="A2001">
        <v>3060</v>
      </c>
      <c r="B2001">
        <v>4771702</v>
      </c>
      <c r="D2001" t="s">
        <v>1630</v>
      </c>
      <c r="E2001" t="str">
        <f t="shared" si="31"/>
        <v>4771702-Comércio varejista de produtos farmacêuticos, com manipulação de fórmulas</v>
      </c>
    </row>
    <row r="2002" spans="1:5" hidden="1">
      <c r="A2002">
        <v>3060</v>
      </c>
      <c r="B2002">
        <v>4771703</v>
      </c>
      <c r="D2002" t="s">
        <v>1631</v>
      </c>
      <c r="E2002" t="str">
        <f t="shared" si="31"/>
        <v>4771703-Comércio varejista de produtos farmacêuticos homeopáticos</v>
      </c>
    </row>
    <row r="2003" spans="1:5" hidden="1">
      <c r="A2003">
        <v>3060</v>
      </c>
      <c r="B2003">
        <v>4771704</v>
      </c>
      <c r="D2003" t="s">
        <v>1632</v>
      </c>
      <c r="E2003" t="str">
        <f t="shared" si="31"/>
        <v>4771704-Comércio varejista de medicamentos veterinários</v>
      </c>
    </row>
    <row r="2004" spans="1:5" hidden="1">
      <c r="A2004">
        <v>3060</v>
      </c>
      <c r="B2004">
        <v>4772500</v>
      </c>
      <c r="D2004" t="s">
        <v>1633</v>
      </c>
      <c r="E2004" t="str">
        <f t="shared" si="31"/>
        <v>4772500-Comércio varejista de cosméticos, produtos de perfumaria e de higiene pessoal</v>
      </c>
    </row>
    <row r="2005" spans="1:5" hidden="1">
      <c r="A2005">
        <v>3060</v>
      </c>
      <c r="B2005">
        <v>4773300</v>
      </c>
      <c r="D2005" t="s">
        <v>1634</v>
      </c>
      <c r="E2005" t="str">
        <f t="shared" si="31"/>
        <v>4773300-Comércio varejista de artigos médicos e ortopédicos</v>
      </c>
    </row>
    <row r="2006" spans="1:5" hidden="1">
      <c r="A2006">
        <v>3060</v>
      </c>
      <c r="B2006">
        <v>4774100</v>
      </c>
      <c r="D2006" t="s">
        <v>1635</v>
      </c>
      <c r="E2006" t="str">
        <f t="shared" si="31"/>
        <v>4774100-Comércio varejista de artigos de óptica</v>
      </c>
    </row>
    <row r="2007" spans="1:5" hidden="1">
      <c r="A2007">
        <v>3060</v>
      </c>
      <c r="B2007">
        <v>4781400</v>
      </c>
      <c r="D2007" t="s">
        <v>1636</v>
      </c>
      <c r="E2007" t="str">
        <f t="shared" si="31"/>
        <v>4781400-Comércio varejista de artigos do vestuário e acessórios</v>
      </c>
    </row>
    <row r="2008" spans="1:5" hidden="1">
      <c r="A2008">
        <v>3060</v>
      </c>
      <c r="B2008">
        <v>4782201</v>
      </c>
      <c r="D2008" t="s">
        <v>1637</v>
      </c>
      <c r="E2008" t="str">
        <f t="shared" si="31"/>
        <v>4782201-Comércio varejista de calçados</v>
      </c>
    </row>
    <row r="2009" spans="1:5" hidden="1">
      <c r="A2009">
        <v>3060</v>
      </c>
      <c r="B2009">
        <v>4782202</v>
      </c>
      <c r="D2009" t="s">
        <v>1638</v>
      </c>
      <c r="E2009" t="str">
        <f t="shared" si="31"/>
        <v>4782202-Comércio varejista de artigos de viagem</v>
      </c>
    </row>
    <row r="2010" spans="1:5" hidden="1">
      <c r="A2010">
        <v>3060</v>
      </c>
      <c r="B2010">
        <v>4783101</v>
      </c>
      <c r="D2010" t="s">
        <v>1639</v>
      </c>
      <c r="E2010" t="str">
        <f t="shared" si="31"/>
        <v>4783101-Comércio varejista de artigos de joalheria</v>
      </c>
    </row>
    <row r="2011" spans="1:5" hidden="1">
      <c r="A2011">
        <v>3060</v>
      </c>
      <c r="B2011">
        <v>4783102</v>
      </c>
      <c r="D2011" t="s">
        <v>1640</v>
      </c>
      <c r="E2011" t="str">
        <f t="shared" si="31"/>
        <v>4783102-Comércio varejista de artigos de relojoaria</v>
      </c>
    </row>
    <row r="2012" spans="1:5" hidden="1">
      <c r="A2012">
        <v>3060</v>
      </c>
      <c r="B2012">
        <v>4784900</v>
      </c>
      <c r="D2012" t="s">
        <v>1641</v>
      </c>
      <c r="E2012" t="str">
        <f t="shared" si="31"/>
        <v>4784900-Comércio varejista de gás liqüefeito de petróleo (GLP)</v>
      </c>
    </row>
    <row r="2013" spans="1:5" hidden="1">
      <c r="A2013">
        <v>3060</v>
      </c>
      <c r="B2013">
        <v>4785701</v>
      </c>
      <c r="D2013" t="s">
        <v>1642</v>
      </c>
      <c r="E2013" t="str">
        <f t="shared" si="31"/>
        <v>4785701-Comércio varejista de antigüidades</v>
      </c>
    </row>
    <row r="2014" spans="1:5" hidden="1">
      <c r="A2014">
        <v>3060</v>
      </c>
      <c r="B2014">
        <v>4785799</v>
      </c>
      <c r="D2014" t="s">
        <v>1643</v>
      </c>
      <c r="E2014" t="str">
        <f t="shared" si="31"/>
        <v>4785799-Comércio varejista de outros artigos usados</v>
      </c>
    </row>
    <row r="2015" spans="1:5" hidden="1">
      <c r="A2015">
        <v>3060</v>
      </c>
      <c r="B2015">
        <v>4789001</v>
      </c>
      <c r="D2015" t="s">
        <v>1644</v>
      </c>
      <c r="E2015" t="str">
        <f t="shared" si="31"/>
        <v>4789001-Comércio varejista de suvenires, bijuterias e artesanatos</v>
      </c>
    </row>
    <row r="2016" spans="1:5" hidden="1">
      <c r="A2016">
        <v>3060</v>
      </c>
      <c r="B2016">
        <v>4789002</v>
      </c>
      <c r="D2016" t="s">
        <v>1645</v>
      </c>
      <c r="E2016" t="str">
        <f t="shared" si="31"/>
        <v>4789002-Comércio varejista de plantas e flores naturais</v>
      </c>
    </row>
    <row r="2017" spans="1:5" hidden="1">
      <c r="A2017">
        <v>3060</v>
      </c>
      <c r="B2017">
        <v>4789003</v>
      </c>
      <c r="D2017" t="s">
        <v>1646</v>
      </c>
      <c r="E2017" t="str">
        <f t="shared" si="31"/>
        <v>4789003-Comércio varejista de objetos de arte</v>
      </c>
    </row>
    <row r="2018" spans="1:5" hidden="1">
      <c r="A2018">
        <v>3060</v>
      </c>
      <c r="B2018">
        <v>4789004</v>
      </c>
      <c r="D2018" t="s">
        <v>1647</v>
      </c>
      <c r="E2018" t="str">
        <f t="shared" si="31"/>
        <v>4789004-Comércio varejista de animais vivos e de artigos e alimentos para animais de estimação</v>
      </c>
    </row>
    <row r="2019" spans="1:5" hidden="1">
      <c r="A2019">
        <v>3060</v>
      </c>
      <c r="B2019">
        <v>4789005</v>
      </c>
      <c r="D2019" t="s">
        <v>1648</v>
      </c>
      <c r="E2019" t="str">
        <f t="shared" si="31"/>
        <v>4789005-Comércio varejista de produtos saneantes domissanitários</v>
      </c>
    </row>
    <row r="2020" spans="1:5" hidden="1">
      <c r="A2020">
        <v>3060</v>
      </c>
      <c r="B2020">
        <v>4789006</v>
      </c>
      <c r="D2020" t="s">
        <v>1649</v>
      </c>
      <c r="E2020" t="str">
        <f t="shared" si="31"/>
        <v>4789006-Comércio varejista de fogos de artifício e artigos pirotécnicos</v>
      </c>
    </row>
    <row r="2021" spans="1:5" hidden="1">
      <c r="A2021">
        <v>3060</v>
      </c>
      <c r="B2021">
        <v>4789007</v>
      </c>
      <c r="D2021" t="s">
        <v>1650</v>
      </c>
      <c r="E2021" t="str">
        <f t="shared" si="31"/>
        <v>4789007-Comércio varejista de equipamentos para escritório</v>
      </c>
    </row>
    <row r="2022" spans="1:5" hidden="1">
      <c r="A2022">
        <v>3060</v>
      </c>
      <c r="B2022">
        <v>4789008</v>
      </c>
      <c r="D2022" t="s">
        <v>1651</v>
      </c>
      <c r="E2022" t="str">
        <f t="shared" si="31"/>
        <v>4789008-Comércio varejista de artigos fotográficos e para filmagem</v>
      </c>
    </row>
    <row r="2023" spans="1:5" hidden="1">
      <c r="A2023">
        <v>3060</v>
      </c>
      <c r="B2023">
        <v>4789009</v>
      </c>
      <c r="D2023" t="s">
        <v>1652</v>
      </c>
      <c r="E2023" t="str">
        <f t="shared" si="31"/>
        <v>4789009-Comércio varejista de armas e munições</v>
      </c>
    </row>
    <row r="2024" spans="1:5" hidden="1">
      <c r="A2024">
        <v>3060</v>
      </c>
      <c r="B2024">
        <v>4789099</v>
      </c>
      <c r="D2024" t="s">
        <v>1653</v>
      </c>
      <c r="E2024" t="str">
        <f t="shared" si="31"/>
        <v>4789099-Comércio varejista de outros produtos não especificados</v>
      </c>
    </row>
    <row r="2025" spans="1:5" hidden="1">
      <c r="A2025">
        <v>3061</v>
      </c>
      <c r="B2025">
        <v>8610101</v>
      </c>
      <c r="D2025" t="s">
        <v>2190</v>
      </c>
      <c r="E2025" t="str">
        <f t="shared" si="31"/>
        <v>8610101-Atividades de atendimento hospitalar, exceto pronto-socorro e unidades para atendimento a urgências</v>
      </c>
    </row>
    <row r="2026" spans="1:5" hidden="1">
      <c r="A2026">
        <v>3061</v>
      </c>
      <c r="B2026">
        <v>8610102</v>
      </c>
      <c r="D2026" t="s">
        <v>2191</v>
      </c>
      <c r="E2026" t="str">
        <f t="shared" si="31"/>
        <v>8610102-Atividades de atendimento em pronto-socorro e unidades hospitalares para atendimento a urgências</v>
      </c>
    </row>
    <row r="2027" spans="1:5" hidden="1">
      <c r="A2027">
        <v>3062</v>
      </c>
      <c r="B2027">
        <v>4911600</v>
      </c>
      <c r="D2027" t="s">
        <v>1654</v>
      </c>
      <c r="E2027" t="str">
        <f t="shared" si="31"/>
        <v>4911600-Transporte ferroviário de carga</v>
      </c>
    </row>
    <row r="2028" spans="1:5" hidden="1">
      <c r="A2028">
        <v>3062</v>
      </c>
      <c r="B2028">
        <v>4912401</v>
      </c>
      <c r="D2028" t="s">
        <v>1655</v>
      </c>
      <c r="E2028" t="str">
        <f t="shared" si="31"/>
        <v>4912401-Transporte ferroviário de passageiros intermunicipal e interestadual</v>
      </c>
    </row>
    <row r="2029" spans="1:5" hidden="1">
      <c r="A2029">
        <v>3062</v>
      </c>
      <c r="B2029">
        <v>4912402</v>
      </c>
      <c r="D2029" t="s">
        <v>1656</v>
      </c>
      <c r="E2029" t="str">
        <f t="shared" si="31"/>
        <v>4912402-Transporte ferroviário de passageiros municipal e em região metropolitana</v>
      </c>
    </row>
    <row r="2030" spans="1:5" hidden="1">
      <c r="A2030">
        <v>3062</v>
      </c>
      <c r="B2030">
        <v>4912403</v>
      </c>
      <c r="D2030" t="s">
        <v>1657</v>
      </c>
      <c r="E2030" t="str">
        <f t="shared" si="31"/>
        <v>4912403-Transporte metroviário</v>
      </c>
    </row>
    <row r="2031" spans="1:5" hidden="1">
      <c r="A2031">
        <v>3062</v>
      </c>
      <c r="B2031">
        <v>4921301</v>
      </c>
      <c r="D2031" t="s">
        <v>1658</v>
      </c>
      <c r="E2031" t="str">
        <f t="shared" si="31"/>
        <v>4921301-Transporte rodoviário coletivo de passageiros, com itinerário fixo, municipal</v>
      </c>
    </row>
    <row r="2032" spans="1:5" hidden="1">
      <c r="A2032">
        <v>3062</v>
      </c>
      <c r="B2032">
        <v>4921302</v>
      </c>
      <c r="D2032" t="s">
        <v>1659</v>
      </c>
      <c r="E2032" t="str">
        <f t="shared" si="31"/>
        <v>4921302-Transporte rodoviário coletivo de passageiros em região metropolitana</v>
      </c>
    </row>
    <row r="2033" spans="1:5" hidden="1">
      <c r="A2033">
        <v>3062</v>
      </c>
      <c r="B2033">
        <v>4922101</v>
      </c>
      <c r="D2033" t="s">
        <v>1660</v>
      </c>
      <c r="E2033" t="str">
        <f t="shared" si="31"/>
        <v>4922101-Transporte rodoviário coletivo de passageiros, exceto em região metropolitana</v>
      </c>
    </row>
    <row r="2034" spans="1:5" hidden="1">
      <c r="A2034">
        <v>3062</v>
      </c>
      <c r="B2034">
        <v>4922102</v>
      </c>
      <c r="D2034" t="s">
        <v>1661</v>
      </c>
      <c r="E2034" t="str">
        <f t="shared" si="31"/>
        <v>4922102-Transporte rodoviário coletivo de passageiros, com itinerário fixo, interestadual</v>
      </c>
    </row>
    <row r="2035" spans="1:5" hidden="1">
      <c r="A2035">
        <v>3062</v>
      </c>
      <c r="B2035">
        <v>4922103</v>
      </c>
      <c r="D2035" t="s">
        <v>1662</v>
      </c>
      <c r="E2035" t="str">
        <f t="shared" si="31"/>
        <v>4922103-Transporte rodoviário coletivo de passageiros, com itinerário fixo, internacional</v>
      </c>
    </row>
    <row r="2036" spans="1:5" hidden="1">
      <c r="A2036">
        <v>3062</v>
      </c>
      <c r="B2036">
        <v>4923001</v>
      </c>
      <c r="D2036" t="s">
        <v>1663</v>
      </c>
      <c r="E2036" t="str">
        <f t="shared" si="31"/>
        <v>4923001-Serviço de táxi</v>
      </c>
    </row>
    <row r="2037" spans="1:5" hidden="1">
      <c r="A2037">
        <v>3062</v>
      </c>
      <c r="B2037">
        <v>4923002</v>
      </c>
      <c r="D2037" t="s">
        <v>1664</v>
      </c>
      <c r="E2037" t="str">
        <f t="shared" si="31"/>
        <v>4923002-Serviço de transporte de passageiros - locação de automóveis com motorista</v>
      </c>
    </row>
    <row r="2038" spans="1:5" hidden="1">
      <c r="A2038">
        <v>3062</v>
      </c>
      <c r="B2038">
        <v>4924800</v>
      </c>
      <c r="D2038" t="s">
        <v>1665</v>
      </c>
      <c r="E2038" t="str">
        <f t="shared" si="31"/>
        <v>4924800-Transporte escolar</v>
      </c>
    </row>
    <row r="2039" spans="1:5" hidden="1">
      <c r="A2039">
        <v>3062</v>
      </c>
      <c r="B2039">
        <v>4929901</v>
      </c>
      <c r="D2039" t="s">
        <v>1666</v>
      </c>
      <c r="E2039" t="str">
        <f t="shared" si="31"/>
        <v>4929901-Transporte rodoviário coletivo de passageiros, sob regime de fretamento, municipal</v>
      </c>
    </row>
    <row r="2040" spans="1:5" hidden="1">
      <c r="A2040">
        <v>3062</v>
      </c>
      <c r="B2040">
        <v>4929902</v>
      </c>
      <c r="D2040" t="s">
        <v>1667</v>
      </c>
      <c r="E2040" t="str">
        <f t="shared" si="31"/>
        <v>4929902-Transporte rodoviário coletivo de passageiros,intermunicipal, interestadual e internacional</v>
      </c>
    </row>
    <row r="2041" spans="1:5" hidden="1">
      <c r="A2041">
        <v>3062</v>
      </c>
      <c r="B2041">
        <v>4929903</v>
      </c>
      <c r="D2041" t="s">
        <v>1668</v>
      </c>
      <c r="E2041" t="str">
        <f t="shared" si="31"/>
        <v>4929903-Organização de excursões em veículos rodoviários próprios, municipal</v>
      </c>
    </row>
    <row r="2042" spans="1:5" hidden="1">
      <c r="A2042">
        <v>3062</v>
      </c>
      <c r="B2042">
        <v>4929904</v>
      </c>
      <c r="D2042" t="s">
        <v>1669</v>
      </c>
      <c r="E2042" t="str">
        <f t="shared" si="31"/>
        <v>4929904-Organização de excursões em veículos rodoviários próprios, intermunicipal, interestadual e internaci</v>
      </c>
    </row>
    <row r="2043" spans="1:5" hidden="1">
      <c r="A2043">
        <v>3062</v>
      </c>
      <c r="B2043">
        <v>4929999</v>
      </c>
      <c r="D2043" t="s">
        <v>1670</v>
      </c>
      <c r="E2043" t="str">
        <f t="shared" si="31"/>
        <v>4929999-Outros transportes rodoviários de passageiros não especificados</v>
      </c>
    </row>
    <row r="2044" spans="1:5" hidden="1">
      <c r="A2044">
        <v>3062</v>
      </c>
      <c r="B2044">
        <v>4930201</v>
      </c>
      <c r="D2044" t="s">
        <v>1671</v>
      </c>
      <c r="E2044" t="str">
        <f t="shared" si="31"/>
        <v>4930201-Transporte rodoviário de carga, exceto produtos perigosos e mudanças, municipal</v>
      </c>
    </row>
    <row r="2045" spans="1:5" hidden="1">
      <c r="A2045">
        <v>3062</v>
      </c>
      <c r="B2045">
        <v>4930202</v>
      </c>
      <c r="D2045" t="s">
        <v>1672</v>
      </c>
      <c r="E2045" t="str">
        <f t="shared" si="31"/>
        <v>4930202-Transporte rodoviário de carga, exceto produtos perigosos e mudanças</v>
      </c>
    </row>
    <row r="2046" spans="1:5" hidden="1">
      <c r="A2046">
        <v>3062</v>
      </c>
      <c r="B2046">
        <v>4930203</v>
      </c>
      <c r="D2046" t="s">
        <v>1673</v>
      </c>
      <c r="E2046" t="str">
        <f t="shared" si="31"/>
        <v>4930203-Transporte rodoviário de produtos perigosos</v>
      </c>
    </row>
    <row r="2047" spans="1:5" hidden="1">
      <c r="A2047">
        <v>3062</v>
      </c>
      <c r="B2047">
        <v>4930204</v>
      </c>
      <c r="D2047" t="s">
        <v>1674</v>
      </c>
      <c r="E2047" t="str">
        <f t="shared" si="31"/>
        <v>4930204-Transporte rodoviário de mudanças</v>
      </c>
    </row>
    <row r="2048" spans="1:5" hidden="1">
      <c r="A2048">
        <v>3062</v>
      </c>
      <c r="B2048">
        <v>4940000</v>
      </c>
      <c r="D2048" t="s">
        <v>1675</v>
      </c>
      <c r="E2048" t="str">
        <f t="shared" si="31"/>
        <v>4940000-Transporte dutoviário</v>
      </c>
    </row>
    <row r="2049" spans="1:5" hidden="1">
      <c r="A2049">
        <v>3062</v>
      </c>
      <c r="B2049">
        <v>4950700</v>
      </c>
      <c r="D2049" t="s">
        <v>1676</v>
      </c>
      <c r="E2049" t="str">
        <f t="shared" si="31"/>
        <v>4950700-Trens turísticos, teleféricos e similares</v>
      </c>
    </row>
    <row r="2050" spans="1:5" hidden="1">
      <c r="A2050">
        <v>3062</v>
      </c>
      <c r="B2050">
        <v>5011401</v>
      </c>
      <c r="D2050" t="s">
        <v>1677</v>
      </c>
      <c r="E2050" t="str">
        <f t="shared" si="31"/>
        <v>5011401-Transporte marítimo de cabotagem - Carga</v>
      </c>
    </row>
    <row r="2051" spans="1:5" hidden="1">
      <c r="A2051">
        <v>3062</v>
      </c>
      <c r="B2051">
        <v>5011402</v>
      </c>
      <c r="D2051" t="s">
        <v>1678</v>
      </c>
      <c r="E2051" t="str">
        <f t="shared" si="31"/>
        <v>5011402-Transporte marítimo de cabotagem - passageiros</v>
      </c>
    </row>
    <row r="2052" spans="1:5" hidden="1">
      <c r="A2052">
        <v>3062</v>
      </c>
      <c r="B2052">
        <v>5012201</v>
      </c>
      <c r="D2052" t="s">
        <v>1679</v>
      </c>
      <c r="E2052" t="str">
        <f t="shared" si="31"/>
        <v>5012201-Transporte marítimo de longo curso - Carga</v>
      </c>
    </row>
    <row r="2053" spans="1:5" hidden="1">
      <c r="A2053">
        <v>3062</v>
      </c>
      <c r="B2053">
        <v>5012202</v>
      </c>
      <c r="D2053" t="s">
        <v>1680</v>
      </c>
      <c r="E2053" t="str">
        <f t="shared" si="31"/>
        <v>5012202-Transporte marítimo de longo curso - Passageiros</v>
      </c>
    </row>
    <row r="2054" spans="1:5" hidden="1">
      <c r="A2054">
        <v>3062</v>
      </c>
      <c r="B2054">
        <v>5021101</v>
      </c>
      <c r="D2054" t="s">
        <v>1681</v>
      </c>
      <c r="E2054" t="str">
        <f t="shared" si="31"/>
        <v>5021101-Transporte por navegação interior de carga, municipal, exceto travessia</v>
      </c>
    </row>
    <row r="2055" spans="1:5" hidden="1">
      <c r="A2055">
        <v>3062</v>
      </c>
      <c r="B2055">
        <v>5021102</v>
      </c>
      <c r="D2055" t="s">
        <v>1682</v>
      </c>
      <c r="E2055" t="str">
        <f t="shared" si="31"/>
        <v>5021102-Transporte por navegação interior de carga, intermunicipal, interestadual e internacional, exceto tr</v>
      </c>
    </row>
    <row r="2056" spans="1:5" hidden="1">
      <c r="A2056">
        <v>3062</v>
      </c>
      <c r="B2056">
        <v>5022001</v>
      </c>
      <c r="D2056" t="s">
        <v>1683</v>
      </c>
      <c r="E2056" t="str">
        <f t="shared" ref="E2056:E2119" si="32">CONCATENATE(B2056,"-",D2056)</f>
        <v>5022001-Transporte por navegação interior de passageiros em linhas regulares, municipal, exceto travessia</v>
      </c>
    </row>
    <row r="2057" spans="1:5" hidden="1">
      <c r="A2057">
        <v>3062</v>
      </c>
      <c r="B2057">
        <v>5022002</v>
      </c>
      <c r="D2057" t="s">
        <v>1684</v>
      </c>
      <c r="E2057" t="str">
        <f t="shared" si="32"/>
        <v>5022002-Transporte por navegação interior de passageiros em linhas regulares, intermunicipal, interestadual</v>
      </c>
    </row>
    <row r="2058" spans="1:5" hidden="1">
      <c r="A2058">
        <v>3062</v>
      </c>
      <c r="B2058">
        <v>5030101</v>
      </c>
      <c r="D2058" t="s">
        <v>1685</v>
      </c>
      <c r="E2058" t="str">
        <f t="shared" si="32"/>
        <v>5030101-Navegação de apoio marítimo</v>
      </c>
    </row>
    <row r="2059" spans="1:5" hidden="1">
      <c r="A2059">
        <v>3062</v>
      </c>
      <c r="B2059">
        <v>5030102</v>
      </c>
      <c r="D2059" t="s">
        <v>1686</v>
      </c>
      <c r="E2059" t="str">
        <f t="shared" si="32"/>
        <v>5030102-Navegação de apoio portuário</v>
      </c>
    </row>
    <row r="2060" spans="1:5" hidden="1">
      <c r="A2060">
        <v>3062</v>
      </c>
      <c r="B2060">
        <v>5030103</v>
      </c>
      <c r="D2060" t="s">
        <v>1687</v>
      </c>
      <c r="E2060" t="str">
        <f t="shared" si="32"/>
        <v>5030103-Serviço de rebocadores e empurradores</v>
      </c>
    </row>
    <row r="2061" spans="1:5" hidden="1">
      <c r="A2061">
        <v>3062</v>
      </c>
      <c r="B2061">
        <v>5091201</v>
      </c>
      <c r="D2061" t="s">
        <v>1688</v>
      </c>
      <c r="E2061" t="str">
        <f t="shared" si="32"/>
        <v>5091201-Transporte por navegação de travessia, municipal</v>
      </c>
    </row>
    <row r="2062" spans="1:5" hidden="1">
      <c r="A2062">
        <v>3062</v>
      </c>
      <c r="B2062">
        <v>5091202</v>
      </c>
      <c r="D2062" t="s">
        <v>1689</v>
      </c>
      <c r="E2062" t="str">
        <f t="shared" si="32"/>
        <v>5091202-Transporte por navegação de travessia, intermunicipal</v>
      </c>
    </row>
    <row r="2063" spans="1:5" hidden="1">
      <c r="A2063">
        <v>3062</v>
      </c>
      <c r="B2063">
        <v>5099801</v>
      </c>
      <c r="D2063" t="s">
        <v>1690</v>
      </c>
      <c r="E2063" t="str">
        <f t="shared" si="32"/>
        <v>5099801-Transporte aquaviário para passeios turísticos</v>
      </c>
    </row>
    <row r="2064" spans="1:5" hidden="1">
      <c r="A2064">
        <v>3062</v>
      </c>
      <c r="B2064">
        <v>5099899</v>
      </c>
      <c r="D2064" t="s">
        <v>1691</v>
      </c>
      <c r="E2064" t="str">
        <f t="shared" si="32"/>
        <v>5099899-Outros transportes aquaviários não especificados</v>
      </c>
    </row>
    <row r="2065" spans="1:5" hidden="1">
      <c r="A2065">
        <v>3062</v>
      </c>
      <c r="B2065">
        <v>5111100</v>
      </c>
      <c r="D2065" t="s">
        <v>1692</v>
      </c>
      <c r="E2065" t="str">
        <f t="shared" si="32"/>
        <v>5111100-Transporte aéreo de passageiros regular</v>
      </c>
    </row>
    <row r="2066" spans="1:5" hidden="1">
      <c r="A2066">
        <v>3062</v>
      </c>
      <c r="B2066">
        <v>5112901</v>
      </c>
      <c r="D2066" t="s">
        <v>1693</v>
      </c>
      <c r="E2066" t="str">
        <f t="shared" si="32"/>
        <v>5112901-Serviço de táxi aéreo e locação de aeronaves com tripulação</v>
      </c>
    </row>
    <row r="2067" spans="1:5" hidden="1">
      <c r="A2067">
        <v>3062</v>
      </c>
      <c r="B2067">
        <v>5112999</v>
      </c>
      <c r="D2067" t="s">
        <v>1694</v>
      </c>
      <c r="E2067" t="str">
        <f t="shared" si="32"/>
        <v>5112999-Outros serviços de transporte aéreo de passageiros não-regular</v>
      </c>
    </row>
    <row r="2068" spans="1:5" hidden="1">
      <c r="A2068">
        <v>3062</v>
      </c>
      <c r="B2068">
        <v>5120000</v>
      </c>
      <c r="D2068" t="s">
        <v>1695</v>
      </c>
      <c r="E2068" t="str">
        <f t="shared" si="32"/>
        <v>5120000-Transporte aéreo de carga</v>
      </c>
    </row>
    <row r="2069" spans="1:5" hidden="1">
      <c r="A2069">
        <v>3062</v>
      </c>
      <c r="B2069">
        <v>5130700</v>
      </c>
      <c r="D2069" t="s">
        <v>1696</v>
      </c>
      <c r="E2069" t="str">
        <f t="shared" si="32"/>
        <v>5130700-Transporte espacial</v>
      </c>
    </row>
    <row r="2070" spans="1:5" hidden="1">
      <c r="A2070">
        <v>3062</v>
      </c>
      <c r="B2070">
        <v>5211701</v>
      </c>
      <c r="D2070" t="s">
        <v>1697</v>
      </c>
      <c r="E2070" t="str">
        <f t="shared" si="32"/>
        <v>5211701-Armazéns gerais</v>
      </c>
    </row>
    <row r="2071" spans="1:5" hidden="1">
      <c r="A2071">
        <v>3062</v>
      </c>
      <c r="B2071">
        <v>5211702</v>
      </c>
      <c r="D2071" t="s">
        <v>1698</v>
      </c>
      <c r="E2071" t="str">
        <f t="shared" si="32"/>
        <v>5211702-Guarda-móveis</v>
      </c>
    </row>
    <row r="2072" spans="1:5" hidden="1">
      <c r="A2072">
        <v>3062</v>
      </c>
      <c r="B2072">
        <v>5211799</v>
      </c>
      <c r="D2072" t="s">
        <v>1699</v>
      </c>
      <c r="E2072" t="str">
        <f t="shared" si="32"/>
        <v>5211799-Depósitos de mercadorias para terceiros, exceto armazéns gerais e guarda-móveis</v>
      </c>
    </row>
    <row r="2073" spans="1:5" hidden="1">
      <c r="A2073">
        <v>3062</v>
      </c>
      <c r="B2073">
        <v>5212500</v>
      </c>
      <c r="D2073" t="s">
        <v>1700</v>
      </c>
      <c r="E2073" t="str">
        <f t="shared" si="32"/>
        <v>5212500-Carga e descarga</v>
      </c>
    </row>
    <row r="2074" spans="1:5" hidden="1">
      <c r="A2074">
        <v>3062</v>
      </c>
      <c r="B2074">
        <v>5222200</v>
      </c>
      <c r="D2074" t="s">
        <v>1701</v>
      </c>
      <c r="E2074" t="str">
        <f t="shared" si="32"/>
        <v>5222200-Terminais rodoviários e ferroviários</v>
      </c>
    </row>
    <row r="2075" spans="1:5" hidden="1">
      <c r="A2075">
        <v>3062</v>
      </c>
      <c r="B2075">
        <v>5223100</v>
      </c>
      <c r="D2075" t="s">
        <v>1702</v>
      </c>
      <c r="E2075" t="str">
        <f t="shared" si="32"/>
        <v>5223100-Estacionamento de veículos</v>
      </c>
    </row>
    <row r="2076" spans="1:5" hidden="1">
      <c r="A2076">
        <v>3062</v>
      </c>
      <c r="B2076">
        <v>5229001</v>
      </c>
      <c r="D2076" t="s">
        <v>1703</v>
      </c>
      <c r="E2076" t="str">
        <f t="shared" si="32"/>
        <v>5229001-Serviços de apoio ao transporte por táxi, inclusive centrais de chamada</v>
      </c>
    </row>
    <row r="2077" spans="1:5" hidden="1">
      <c r="A2077">
        <v>3062</v>
      </c>
      <c r="B2077">
        <v>5229002</v>
      </c>
      <c r="D2077" t="s">
        <v>1704</v>
      </c>
      <c r="E2077" t="str">
        <f t="shared" si="32"/>
        <v>5229002-Serviços de reboque de veículos</v>
      </c>
    </row>
    <row r="2078" spans="1:5" hidden="1">
      <c r="A2078">
        <v>3062</v>
      </c>
      <c r="B2078">
        <v>5229099</v>
      </c>
      <c r="D2078" t="s">
        <v>1705</v>
      </c>
      <c r="E2078" t="str">
        <f t="shared" si="32"/>
        <v>5229099-Outras atividades auxiliares dos transportes terrestres não especificadas anteriormente</v>
      </c>
    </row>
    <row r="2079" spans="1:5" hidden="1">
      <c r="A2079">
        <v>3062</v>
      </c>
      <c r="B2079">
        <v>5231101</v>
      </c>
      <c r="D2079" t="s">
        <v>1706</v>
      </c>
      <c r="E2079" t="str">
        <f t="shared" si="32"/>
        <v>5231101-Administração da infra-estrutura portuária</v>
      </c>
    </row>
    <row r="2080" spans="1:5" hidden="1">
      <c r="A2080">
        <v>3062</v>
      </c>
      <c r="B2080">
        <v>5231102</v>
      </c>
      <c r="D2080" t="s">
        <v>1707</v>
      </c>
      <c r="E2080" t="str">
        <f t="shared" si="32"/>
        <v>5231102-Operações de terminais</v>
      </c>
    </row>
    <row r="2081" spans="1:5" hidden="1">
      <c r="A2081">
        <v>3062</v>
      </c>
      <c r="B2081">
        <v>5231103</v>
      </c>
      <c r="D2081" t="s">
        <v>1708</v>
      </c>
      <c r="E2081" t="str">
        <f t="shared" si="32"/>
        <v>5231103-Gestão de terminais aquaviários</v>
      </c>
    </row>
    <row r="2082" spans="1:5" hidden="1">
      <c r="A2082">
        <v>3062</v>
      </c>
      <c r="B2082">
        <v>5232000</v>
      </c>
      <c r="D2082" t="s">
        <v>1709</v>
      </c>
      <c r="E2082" t="str">
        <f t="shared" si="32"/>
        <v>5232000-Atividades de agenciamento marítimo</v>
      </c>
    </row>
    <row r="2083" spans="1:5" hidden="1">
      <c r="A2083">
        <v>3062</v>
      </c>
      <c r="B2083">
        <v>5239701</v>
      </c>
      <c r="D2083" t="s">
        <v>1710</v>
      </c>
      <c r="E2083" t="str">
        <f t="shared" si="32"/>
        <v>5239701-Serviços de praticagem</v>
      </c>
    </row>
    <row r="2084" spans="1:5" hidden="1">
      <c r="A2084">
        <v>3062</v>
      </c>
      <c r="B2084">
        <v>5239799</v>
      </c>
      <c r="D2084" t="s">
        <v>1711</v>
      </c>
      <c r="E2084" t="str">
        <f t="shared" si="32"/>
        <v>5239799-Atividades auxiliares dos transportes aquaviários não especificadas anteriormente</v>
      </c>
    </row>
    <row r="2085" spans="1:5" hidden="1">
      <c r="A2085">
        <v>3062</v>
      </c>
      <c r="B2085">
        <v>5240101</v>
      </c>
      <c r="D2085" t="s">
        <v>1712</v>
      </c>
      <c r="E2085" t="str">
        <f t="shared" si="32"/>
        <v>5240101-Operação dos aeroportos e campos de aterrissagem</v>
      </c>
    </row>
    <row r="2086" spans="1:5" hidden="1">
      <c r="A2086">
        <v>3062</v>
      </c>
      <c r="B2086">
        <v>5240199</v>
      </c>
      <c r="D2086" t="s">
        <v>1713</v>
      </c>
      <c r="E2086" t="str">
        <f t="shared" si="32"/>
        <v>5240199-Atividades auxiliares de transportes aéreos, exceto operação de aeroportos e campos de aterrissagem</v>
      </c>
    </row>
    <row r="2087" spans="1:5" hidden="1">
      <c r="A2087">
        <v>3062</v>
      </c>
      <c r="B2087">
        <v>5250801</v>
      </c>
      <c r="D2087" t="s">
        <v>1714</v>
      </c>
      <c r="E2087" t="str">
        <f t="shared" si="32"/>
        <v>5250801-Comissaria de despachos</v>
      </c>
    </row>
    <row r="2088" spans="1:5" hidden="1">
      <c r="A2088">
        <v>3062</v>
      </c>
      <c r="B2088">
        <v>5250802</v>
      </c>
      <c r="D2088" t="s">
        <v>1715</v>
      </c>
      <c r="E2088" t="str">
        <f t="shared" si="32"/>
        <v>5250802-Atividades de despachantes aduaneiros</v>
      </c>
    </row>
    <row r="2089" spans="1:5" hidden="1">
      <c r="A2089">
        <v>3062</v>
      </c>
      <c r="B2089">
        <v>5250803</v>
      </c>
      <c r="D2089" t="s">
        <v>1716</v>
      </c>
      <c r="E2089" t="str">
        <f t="shared" si="32"/>
        <v>5250803-Agenciamento de cargas, exceto para o transporte marítimo</v>
      </c>
    </row>
    <row r="2090" spans="1:5" hidden="1">
      <c r="A2090">
        <v>3062</v>
      </c>
      <c r="B2090">
        <v>5250804</v>
      </c>
      <c r="D2090" t="s">
        <v>1717</v>
      </c>
      <c r="E2090" t="str">
        <f t="shared" si="32"/>
        <v>5250804-Organização logística do transporte de carga</v>
      </c>
    </row>
    <row r="2091" spans="1:5" hidden="1">
      <c r="A2091">
        <v>3062</v>
      </c>
      <c r="B2091">
        <v>5250805</v>
      </c>
      <c r="D2091" t="s">
        <v>1718</v>
      </c>
      <c r="E2091" t="str">
        <f t="shared" si="32"/>
        <v>5250805-Operador de transporte multimodal - OTM</v>
      </c>
    </row>
    <row r="2092" spans="1:5" hidden="1">
      <c r="A2092">
        <v>3062</v>
      </c>
      <c r="B2092">
        <v>5310501</v>
      </c>
      <c r="D2092" t="s">
        <v>1719</v>
      </c>
      <c r="E2092" t="str">
        <f t="shared" si="32"/>
        <v>5310501-Atividades do Correio Nacional</v>
      </c>
    </row>
    <row r="2093" spans="1:5" hidden="1">
      <c r="A2093">
        <v>3062</v>
      </c>
      <c r="B2093">
        <v>5310502</v>
      </c>
      <c r="D2093" t="s">
        <v>1720</v>
      </c>
      <c r="E2093" t="str">
        <f t="shared" si="32"/>
        <v>5310502-Atividades de franqueadas e permissionárias do Correio Nacional</v>
      </c>
    </row>
    <row r="2094" spans="1:5" hidden="1">
      <c r="A2094">
        <v>3062</v>
      </c>
      <c r="B2094">
        <v>5320201</v>
      </c>
      <c r="D2094" t="s">
        <v>1721</v>
      </c>
      <c r="E2094" t="str">
        <f t="shared" si="32"/>
        <v>5320201-Serviços de malote não realizados pelo Correio Nacional</v>
      </c>
    </row>
    <row r="2095" spans="1:5" hidden="1">
      <c r="A2095">
        <v>3062</v>
      </c>
      <c r="B2095">
        <v>5320202</v>
      </c>
      <c r="D2095" t="s">
        <v>1722</v>
      </c>
      <c r="E2095" t="str">
        <f t="shared" si="32"/>
        <v>5320202-Serviços de entrega rápida</v>
      </c>
    </row>
    <row r="2096" spans="1:5" hidden="1">
      <c r="A2096">
        <v>3063</v>
      </c>
      <c r="B2096">
        <v>5811500</v>
      </c>
      <c r="D2096" t="s">
        <v>1723</v>
      </c>
      <c r="E2096" t="str">
        <f t="shared" si="32"/>
        <v>5811500-Edição de livros</v>
      </c>
    </row>
    <row r="2097" spans="1:5" hidden="1">
      <c r="A2097">
        <v>3063</v>
      </c>
      <c r="B2097">
        <v>5812301</v>
      </c>
      <c r="D2097" t="s">
        <v>1724</v>
      </c>
      <c r="E2097" t="str">
        <f t="shared" si="32"/>
        <v>5812301-Edição de jornais diários</v>
      </c>
    </row>
    <row r="2098" spans="1:5" hidden="1">
      <c r="A2098">
        <v>3063</v>
      </c>
      <c r="B2098">
        <v>5812302</v>
      </c>
      <c r="D2098" t="s">
        <v>1725</v>
      </c>
      <c r="E2098" t="str">
        <f t="shared" si="32"/>
        <v>5812302-Edição de jornais não diários</v>
      </c>
    </row>
    <row r="2099" spans="1:5" hidden="1">
      <c r="A2099">
        <v>3063</v>
      </c>
      <c r="B2099">
        <v>5813100</v>
      </c>
      <c r="D2099" t="s">
        <v>1726</v>
      </c>
      <c r="E2099" t="str">
        <f t="shared" si="32"/>
        <v>5813100-Edição de revistas</v>
      </c>
    </row>
    <row r="2100" spans="1:5" hidden="1">
      <c r="A2100">
        <v>3063</v>
      </c>
      <c r="B2100">
        <v>5819100</v>
      </c>
      <c r="D2100" t="s">
        <v>1727</v>
      </c>
      <c r="E2100" t="str">
        <f t="shared" si="32"/>
        <v>5819100-Edição de cadastros, listas e outros produtos gráficos</v>
      </c>
    </row>
    <row r="2101" spans="1:5" hidden="1">
      <c r="A2101">
        <v>3063</v>
      </c>
      <c r="B2101">
        <v>5821200</v>
      </c>
      <c r="D2101" t="s">
        <v>1728</v>
      </c>
      <c r="E2101" t="str">
        <f t="shared" si="32"/>
        <v>5821200-Edição integrada à impressão de livros</v>
      </c>
    </row>
    <row r="2102" spans="1:5" hidden="1">
      <c r="A2102">
        <v>3063</v>
      </c>
      <c r="B2102">
        <v>5822101</v>
      </c>
      <c r="D2102" t="s">
        <v>1729</v>
      </c>
      <c r="E2102" t="str">
        <f t="shared" si="32"/>
        <v>5822101-Edição integrada à impressão de jornais diários</v>
      </c>
    </row>
    <row r="2103" spans="1:5" hidden="1">
      <c r="A2103">
        <v>3063</v>
      </c>
      <c r="B2103">
        <v>5822102</v>
      </c>
      <c r="D2103" t="s">
        <v>1730</v>
      </c>
      <c r="E2103" t="str">
        <f t="shared" si="32"/>
        <v>5822102-Edição integrada à impressão de jornais não diários</v>
      </c>
    </row>
    <row r="2104" spans="1:5" hidden="1">
      <c r="A2104">
        <v>3063</v>
      </c>
      <c r="B2104">
        <v>5823900</v>
      </c>
      <c r="D2104" t="s">
        <v>1731</v>
      </c>
      <c r="E2104" t="str">
        <f t="shared" si="32"/>
        <v>5823900-Edição integrada à impressão de revistas</v>
      </c>
    </row>
    <row r="2105" spans="1:5" hidden="1">
      <c r="A2105">
        <v>3063</v>
      </c>
      <c r="B2105">
        <v>5829800</v>
      </c>
      <c r="D2105" t="s">
        <v>1732</v>
      </c>
      <c r="E2105" t="str">
        <f t="shared" si="32"/>
        <v>5829800-Edição integrada à impressão de cadastros, listas e outros produtos gráficos</v>
      </c>
    </row>
    <row r="2106" spans="1:5" hidden="1">
      <c r="A2106">
        <v>3063</v>
      </c>
      <c r="B2106">
        <v>5911101</v>
      </c>
      <c r="D2106" t="s">
        <v>1733</v>
      </c>
      <c r="E2106" t="str">
        <f t="shared" si="32"/>
        <v>5911101-Estúdios cinematográficos</v>
      </c>
    </row>
    <row r="2107" spans="1:5" hidden="1">
      <c r="A2107">
        <v>3063</v>
      </c>
      <c r="B2107">
        <v>5911102</v>
      </c>
      <c r="D2107" t="s">
        <v>1734</v>
      </c>
      <c r="E2107" t="str">
        <f t="shared" si="32"/>
        <v>5911102-Produção de filmes para publicidade</v>
      </c>
    </row>
    <row r="2108" spans="1:5" hidden="1">
      <c r="A2108">
        <v>3063</v>
      </c>
      <c r="B2108">
        <v>5911199</v>
      </c>
      <c r="D2108" t="s">
        <v>1735</v>
      </c>
      <c r="E2108" t="str">
        <f t="shared" si="32"/>
        <v>5911199-Atividades de produção cinematográfica, de vídeos e de programas de televisão não especificadas ante</v>
      </c>
    </row>
    <row r="2109" spans="1:5" hidden="1">
      <c r="A2109">
        <v>3063</v>
      </c>
      <c r="B2109">
        <v>5912001</v>
      </c>
      <c r="D2109" t="s">
        <v>1736</v>
      </c>
      <c r="E2109" t="str">
        <f t="shared" si="32"/>
        <v>5912001-Serviços de dublagem</v>
      </c>
    </row>
    <row r="2110" spans="1:5" hidden="1">
      <c r="A2110">
        <v>3063</v>
      </c>
      <c r="B2110">
        <v>5912002</v>
      </c>
      <c r="D2110" t="s">
        <v>1737</v>
      </c>
      <c r="E2110" t="str">
        <f t="shared" si="32"/>
        <v>5912002-Serviços de mixagem sonora em produção audiovisual</v>
      </c>
    </row>
    <row r="2111" spans="1:5" hidden="1">
      <c r="A2111">
        <v>3063</v>
      </c>
      <c r="B2111">
        <v>5912099</v>
      </c>
      <c r="D2111" t="s">
        <v>1738</v>
      </c>
      <c r="E2111" t="str">
        <f t="shared" si="32"/>
        <v>5912099-Atividades de pós-produção cinematográfica, de vídeos e de programas de televisão não especificadas</v>
      </c>
    </row>
    <row r="2112" spans="1:5" hidden="1">
      <c r="A2112">
        <v>3063</v>
      </c>
      <c r="B2112">
        <v>5913800</v>
      </c>
      <c r="D2112" t="s">
        <v>1739</v>
      </c>
      <c r="E2112" t="str">
        <f t="shared" si="32"/>
        <v>5913800-Distribuição cinematográfica, de vídeo e de programas de televisão</v>
      </c>
    </row>
    <row r="2113" spans="1:5" hidden="1">
      <c r="A2113">
        <v>3063</v>
      </c>
      <c r="B2113">
        <v>5914600</v>
      </c>
      <c r="D2113" t="s">
        <v>1740</v>
      </c>
      <c r="E2113" t="str">
        <f t="shared" si="32"/>
        <v>5914600-Atividades de exibição cinematográfica</v>
      </c>
    </row>
    <row r="2114" spans="1:5" hidden="1">
      <c r="A2114">
        <v>3063</v>
      </c>
      <c r="B2114">
        <v>5920100</v>
      </c>
      <c r="D2114" t="s">
        <v>1741</v>
      </c>
      <c r="E2114" t="str">
        <f t="shared" si="32"/>
        <v>5920100-Atividades de gravação de som e de edição de música</v>
      </c>
    </row>
    <row r="2115" spans="1:5" hidden="1">
      <c r="A2115">
        <v>3063</v>
      </c>
      <c r="B2115">
        <v>6010100</v>
      </c>
      <c r="D2115" t="s">
        <v>1742</v>
      </c>
      <c r="E2115" t="str">
        <f t="shared" si="32"/>
        <v>6010100-Atividades de rádio</v>
      </c>
    </row>
    <row r="2116" spans="1:5" hidden="1">
      <c r="A2116">
        <v>3063</v>
      </c>
      <c r="B2116">
        <v>6021700</v>
      </c>
      <c r="D2116" t="s">
        <v>1743</v>
      </c>
      <c r="E2116" t="str">
        <f t="shared" si="32"/>
        <v>6021700-Atividades de televisão aberta</v>
      </c>
    </row>
    <row r="2117" spans="1:5" hidden="1">
      <c r="A2117">
        <v>3063</v>
      </c>
      <c r="B2117">
        <v>6022501</v>
      </c>
      <c r="D2117" t="s">
        <v>1744</v>
      </c>
      <c r="E2117" t="str">
        <f t="shared" si="32"/>
        <v>6022501-Programadoras</v>
      </c>
    </row>
    <row r="2118" spans="1:5" hidden="1">
      <c r="A2118">
        <v>3063</v>
      </c>
      <c r="B2118">
        <v>6022502</v>
      </c>
      <c r="D2118" t="s">
        <v>1745</v>
      </c>
      <c r="E2118" t="str">
        <f t="shared" si="32"/>
        <v>6022502-Atividades relacionadas à televisão por assinatura, exceto programadoras</v>
      </c>
    </row>
    <row r="2119" spans="1:5" hidden="1">
      <c r="A2119">
        <v>3063</v>
      </c>
      <c r="B2119">
        <v>6110801</v>
      </c>
      <c r="D2119" t="s">
        <v>1746</v>
      </c>
      <c r="E2119" t="str">
        <f t="shared" si="32"/>
        <v>6110801-Serviços de telefonia fixa comutada - STFC</v>
      </c>
    </row>
    <row r="2120" spans="1:5" hidden="1">
      <c r="A2120">
        <v>3063</v>
      </c>
      <c r="B2120">
        <v>6110802</v>
      </c>
      <c r="D2120" t="s">
        <v>1747</v>
      </c>
      <c r="E2120" t="str">
        <f t="shared" ref="E2120:E2183" si="33">CONCATENATE(B2120,"-",D2120)</f>
        <v>6110802-Serviços de redes de transporte de telecomunicações - SRTT</v>
      </c>
    </row>
    <row r="2121" spans="1:5" hidden="1">
      <c r="A2121">
        <v>3063</v>
      </c>
      <c r="B2121">
        <v>6110803</v>
      </c>
      <c r="D2121" t="s">
        <v>1748</v>
      </c>
      <c r="E2121" t="str">
        <f t="shared" si="33"/>
        <v>6110803-Serviços de comunicação multimídia - SCM</v>
      </c>
    </row>
    <row r="2122" spans="1:5" hidden="1">
      <c r="A2122">
        <v>3063</v>
      </c>
      <c r="B2122">
        <v>6110899</v>
      </c>
      <c r="D2122" t="s">
        <v>1749</v>
      </c>
      <c r="E2122" t="str">
        <f t="shared" si="33"/>
        <v>6110899-Serviços de telecomunicações por fio não especificados</v>
      </c>
    </row>
    <row r="2123" spans="1:5" hidden="1">
      <c r="A2123">
        <v>3063</v>
      </c>
      <c r="B2123">
        <v>6120501</v>
      </c>
      <c r="D2123" t="s">
        <v>1750</v>
      </c>
      <c r="E2123" t="str">
        <f t="shared" si="33"/>
        <v>6120501-Telefonia móvel celular</v>
      </c>
    </row>
    <row r="2124" spans="1:5" hidden="1">
      <c r="A2124">
        <v>3063</v>
      </c>
      <c r="B2124">
        <v>6120502</v>
      </c>
      <c r="D2124" t="s">
        <v>1751</v>
      </c>
      <c r="E2124" t="str">
        <f t="shared" si="33"/>
        <v>6120502-Serviço móvel especializado - SME</v>
      </c>
    </row>
    <row r="2125" spans="1:5" hidden="1">
      <c r="A2125">
        <v>3063</v>
      </c>
      <c r="B2125">
        <v>6120599</v>
      </c>
      <c r="D2125" t="s">
        <v>1752</v>
      </c>
      <c r="E2125" t="str">
        <f t="shared" si="33"/>
        <v>6120599-Serviços de telecomunicações sem fio não especificados</v>
      </c>
    </row>
    <row r="2126" spans="1:5" hidden="1">
      <c r="A2126">
        <v>3063</v>
      </c>
      <c r="B2126">
        <v>6130200</v>
      </c>
      <c r="D2126" t="s">
        <v>1753</v>
      </c>
      <c r="E2126" t="str">
        <f t="shared" si="33"/>
        <v>6130200-Telecomunicações por satélite</v>
      </c>
    </row>
    <row r="2127" spans="1:5" hidden="1">
      <c r="A2127">
        <v>3063</v>
      </c>
      <c r="B2127">
        <v>6141800</v>
      </c>
      <c r="D2127" t="s">
        <v>1754</v>
      </c>
      <c r="E2127" t="str">
        <f t="shared" si="33"/>
        <v>6141800-Operadoras de televisão por assinatura por cabo</v>
      </c>
    </row>
    <row r="2128" spans="1:5" hidden="1">
      <c r="A2128">
        <v>3063</v>
      </c>
      <c r="B2128">
        <v>6142600</v>
      </c>
      <c r="D2128" t="s">
        <v>1755</v>
      </c>
      <c r="E2128" t="str">
        <f t="shared" si="33"/>
        <v>6142600-Operadoras de televisão por assinatura por microondas</v>
      </c>
    </row>
    <row r="2129" spans="1:5" hidden="1">
      <c r="A2129">
        <v>3063</v>
      </c>
      <c r="B2129">
        <v>6143400</v>
      </c>
      <c r="D2129" t="s">
        <v>1756</v>
      </c>
      <c r="E2129" t="str">
        <f t="shared" si="33"/>
        <v>6143400-Operadoras de televisão por assinatura por satélite</v>
      </c>
    </row>
    <row r="2130" spans="1:5" hidden="1">
      <c r="A2130">
        <v>3063</v>
      </c>
      <c r="B2130">
        <v>6190601</v>
      </c>
      <c r="D2130" t="s">
        <v>1757</v>
      </c>
      <c r="E2130" t="str">
        <f t="shared" si="33"/>
        <v>6190601-Provedores de acesso às redes de comunicações</v>
      </c>
    </row>
    <row r="2131" spans="1:5" hidden="1">
      <c r="A2131">
        <v>3063</v>
      </c>
      <c r="B2131">
        <v>6190602</v>
      </c>
      <c r="D2131" t="s">
        <v>1758</v>
      </c>
      <c r="E2131" t="str">
        <f t="shared" si="33"/>
        <v>6190602-Provedores de voz sobre protocolo internet - VOIP</v>
      </c>
    </row>
    <row r="2132" spans="1:5" hidden="1">
      <c r="A2132">
        <v>3063</v>
      </c>
      <c r="B2132">
        <v>6190699</v>
      </c>
      <c r="D2132" t="s">
        <v>1759</v>
      </c>
      <c r="E2132" t="str">
        <f t="shared" si="33"/>
        <v>6190699-Outras atividades de telecomunicações não especificadas</v>
      </c>
    </row>
    <row r="2133" spans="1:5" hidden="1">
      <c r="A2133">
        <v>3063</v>
      </c>
      <c r="B2133">
        <v>6311900</v>
      </c>
      <c r="D2133" t="s">
        <v>1760</v>
      </c>
      <c r="E2133" t="str">
        <f t="shared" si="33"/>
        <v>6311900-Tratamento de dados, provedores de serviços de aplicação e serviços de hospedagem na internet</v>
      </c>
    </row>
    <row r="2134" spans="1:5" hidden="1">
      <c r="A2134">
        <v>3063</v>
      </c>
      <c r="B2134">
        <v>6319400</v>
      </c>
      <c r="D2134" t="s">
        <v>1761</v>
      </c>
      <c r="E2134" t="str">
        <f t="shared" si="33"/>
        <v>6319400-Portais, provedores de conteúdo e outros serviços de informação na internet</v>
      </c>
    </row>
    <row r="2135" spans="1:5" hidden="1">
      <c r="A2135">
        <v>3063</v>
      </c>
      <c r="B2135">
        <v>6391700</v>
      </c>
      <c r="D2135" t="s">
        <v>1762</v>
      </c>
      <c r="E2135" t="str">
        <f t="shared" si="33"/>
        <v>6391700-Agências de notícias</v>
      </c>
    </row>
    <row r="2136" spans="1:5" hidden="1">
      <c r="A2136">
        <v>3063</v>
      </c>
      <c r="B2136">
        <v>6399200</v>
      </c>
      <c r="D2136" t="s">
        <v>1763</v>
      </c>
      <c r="E2136" t="str">
        <f t="shared" si="33"/>
        <v>6399200-Outras atividades de prestação de serviços de informação não especificadas</v>
      </c>
    </row>
    <row r="2137" spans="1:5" hidden="1">
      <c r="A2137">
        <v>3064</v>
      </c>
      <c r="B2137">
        <v>170900</v>
      </c>
      <c r="D2137" t="s">
        <v>1764</v>
      </c>
      <c r="E2137" t="str">
        <f t="shared" si="33"/>
        <v>170900-Caça e serviços relacionados</v>
      </c>
    </row>
    <row r="2138" spans="1:5" hidden="1">
      <c r="A2138">
        <v>3064</v>
      </c>
      <c r="B2138">
        <v>210101</v>
      </c>
      <c r="D2138" t="s">
        <v>1765</v>
      </c>
      <c r="E2138" t="str">
        <f t="shared" si="33"/>
        <v>210101-Cultivo de eucalipto</v>
      </c>
    </row>
    <row r="2139" spans="1:5" hidden="1">
      <c r="A2139">
        <v>3064</v>
      </c>
      <c r="B2139">
        <v>210102</v>
      </c>
      <c r="D2139" t="s">
        <v>1766</v>
      </c>
      <c r="E2139" t="str">
        <f t="shared" si="33"/>
        <v>210102-Cultivo de acácia-negra</v>
      </c>
    </row>
    <row r="2140" spans="1:5" hidden="1">
      <c r="A2140">
        <v>3064</v>
      </c>
      <c r="B2140">
        <v>210103</v>
      </c>
      <c r="D2140" t="s">
        <v>1767</v>
      </c>
      <c r="E2140" t="str">
        <f t="shared" si="33"/>
        <v>210103-Cultivo de pinus</v>
      </c>
    </row>
    <row r="2141" spans="1:5" hidden="1">
      <c r="A2141">
        <v>3064</v>
      </c>
      <c r="B2141">
        <v>210104</v>
      </c>
      <c r="D2141" t="s">
        <v>1768</v>
      </c>
      <c r="E2141" t="str">
        <f t="shared" si="33"/>
        <v>210104-Cultivo de teca</v>
      </c>
    </row>
    <row r="2142" spans="1:5" hidden="1">
      <c r="A2142">
        <v>3064</v>
      </c>
      <c r="B2142">
        <v>210105</v>
      </c>
      <c r="D2142" t="s">
        <v>1769</v>
      </c>
      <c r="E2142" t="str">
        <f t="shared" si="33"/>
        <v>210105-Cultivo de espécies madeireiras, exceto eucalipto, acácia-negra, pinus e teca</v>
      </c>
    </row>
    <row r="2143" spans="1:5" hidden="1">
      <c r="A2143">
        <v>3064</v>
      </c>
      <c r="B2143">
        <v>210106</v>
      </c>
      <c r="D2143" t="s">
        <v>1770</v>
      </c>
      <c r="E2143" t="str">
        <f t="shared" si="33"/>
        <v>210106-Cultivo de mudas em viveiros florestais</v>
      </c>
    </row>
    <row r="2144" spans="1:5" hidden="1">
      <c r="A2144">
        <v>3064</v>
      </c>
      <c r="B2144">
        <v>210107</v>
      </c>
      <c r="D2144" t="s">
        <v>1771</v>
      </c>
      <c r="E2144" t="str">
        <f t="shared" si="33"/>
        <v>210107-Extração de madeira em florestas plantadas</v>
      </c>
    </row>
    <row r="2145" spans="1:5" hidden="1">
      <c r="A2145">
        <v>3064</v>
      </c>
      <c r="B2145">
        <v>210108</v>
      </c>
      <c r="D2145" t="s">
        <v>1772</v>
      </c>
      <c r="E2145" t="str">
        <f t="shared" si="33"/>
        <v>210108-Produção de carvão vegetal - florestas plantadas</v>
      </c>
    </row>
    <row r="2146" spans="1:5" hidden="1">
      <c r="A2146">
        <v>3064</v>
      </c>
      <c r="B2146">
        <v>210109</v>
      </c>
      <c r="D2146" t="s">
        <v>2195</v>
      </c>
      <c r="E2146" t="str">
        <f t="shared" si="33"/>
        <v>210109-Produção de casca de acácia-negra - florestas plantadas</v>
      </c>
    </row>
    <row r="2147" spans="1:5" hidden="1">
      <c r="A2147">
        <v>3064</v>
      </c>
      <c r="B2147">
        <v>210199</v>
      </c>
      <c r="D2147" t="s">
        <v>2196</v>
      </c>
      <c r="E2147" t="str">
        <f t="shared" si="33"/>
        <v>210199-Produção de produtos não madeireiros não especificados anteriormente em florestas plantadas</v>
      </c>
    </row>
    <row r="2148" spans="1:5" hidden="1">
      <c r="A2148">
        <v>3064</v>
      </c>
      <c r="B2148">
        <v>220901</v>
      </c>
      <c r="D2148" t="s">
        <v>1775</v>
      </c>
      <c r="E2148" t="str">
        <f t="shared" si="33"/>
        <v>220901-Extração de madeira em florestas nativas</v>
      </c>
    </row>
    <row r="2149" spans="1:5" hidden="1">
      <c r="A2149">
        <v>3064</v>
      </c>
      <c r="B2149">
        <v>220902</v>
      </c>
      <c r="D2149" t="s">
        <v>1776</v>
      </c>
      <c r="E2149" t="str">
        <f t="shared" si="33"/>
        <v>220902-Produção de carvão vegetal - florestas nativas</v>
      </c>
    </row>
    <row r="2150" spans="1:5" hidden="1">
      <c r="A2150">
        <v>3064</v>
      </c>
      <c r="B2150">
        <v>220903</v>
      </c>
      <c r="D2150" t="s">
        <v>1777</v>
      </c>
      <c r="E2150" t="str">
        <f t="shared" si="33"/>
        <v>220903-Coleta de castanha-do-pará em florestas nativas</v>
      </c>
    </row>
    <row r="2151" spans="1:5" hidden="1">
      <c r="A2151">
        <v>3064</v>
      </c>
      <c r="B2151">
        <v>220904</v>
      </c>
      <c r="D2151" t="s">
        <v>1778</v>
      </c>
      <c r="E2151" t="str">
        <f t="shared" si="33"/>
        <v>220904-Coleta de látex em florestas nativas</v>
      </c>
    </row>
    <row r="2152" spans="1:5" hidden="1">
      <c r="A2152">
        <v>3064</v>
      </c>
      <c r="B2152">
        <v>220905</v>
      </c>
      <c r="D2152" t="s">
        <v>1779</v>
      </c>
      <c r="E2152" t="str">
        <f t="shared" si="33"/>
        <v>220905-Coleta de palmito em florestas nativas</v>
      </c>
    </row>
    <row r="2153" spans="1:5" hidden="1">
      <c r="A2153">
        <v>3064</v>
      </c>
      <c r="B2153">
        <v>220906</v>
      </c>
      <c r="D2153" t="s">
        <v>1780</v>
      </c>
      <c r="E2153" t="str">
        <f t="shared" si="33"/>
        <v>220906-Conservação de florestas nativas</v>
      </c>
    </row>
    <row r="2154" spans="1:5" hidden="1">
      <c r="A2154">
        <v>3064</v>
      </c>
      <c r="B2154">
        <v>220999</v>
      </c>
      <c r="D2154" t="s">
        <v>2197</v>
      </c>
      <c r="E2154" t="str">
        <f t="shared" si="33"/>
        <v>220999-Coleta de produtos não madeireiros não especificados anteriormente em florestas nativas</v>
      </c>
    </row>
    <row r="2155" spans="1:5" hidden="1">
      <c r="A2155">
        <v>3064</v>
      </c>
      <c r="B2155">
        <v>230600</v>
      </c>
      <c r="D2155" t="s">
        <v>1782</v>
      </c>
      <c r="E2155" t="str">
        <f t="shared" si="33"/>
        <v>230600-Atividades de apoio à produção florestal</v>
      </c>
    </row>
    <row r="2156" spans="1:5" hidden="1">
      <c r="A2156">
        <v>3064</v>
      </c>
      <c r="B2156">
        <v>311601</v>
      </c>
      <c r="D2156" t="s">
        <v>1783</v>
      </c>
      <c r="E2156" t="str">
        <f t="shared" si="33"/>
        <v>311601-Pesca de peixes em água salgada</v>
      </c>
    </row>
    <row r="2157" spans="1:5" hidden="1">
      <c r="A2157">
        <v>3064</v>
      </c>
      <c r="B2157">
        <v>311602</v>
      </c>
      <c r="D2157" t="s">
        <v>1784</v>
      </c>
      <c r="E2157" t="str">
        <f t="shared" si="33"/>
        <v>311602-Pesca de crustáceos e moluscos em água salgada</v>
      </c>
    </row>
    <row r="2158" spans="1:5" hidden="1">
      <c r="A2158">
        <v>3064</v>
      </c>
      <c r="B2158">
        <v>311603</v>
      </c>
      <c r="D2158" t="s">
        <v>1785</v>
      </c>
      <c r="E2158" t="str">
        <f t="shared" si="33"/>
        <v>311603-Coleta de outros produtos marinhos</v>
      </c>
    </row>
    <row r="2159" spans="1:5" hidden="1">
      <c r="A2159">
        <v>3064</v>
      </c>
      <c r="B2159">
        <v>311604</v>
      </c>
      <c r="D2159" t="s">
        <v>1786</v>
      </c>
      <c r="E2159" t="str">
        <f t="shared" si="33"/>
        <v>311604-Atividades de apoio à pesca em água salgada</v>
      </c>
    </row>
    <row r="2160" spans="1:5" hidden="1">
      <c r="A2160">
        <v>3064</v>
      </c>
      <c r="B2160">
        <v>312401</v>
      </c>
      <c r="D2160" t="s">
        <v>1787</v>
      </c>
      <c r="E2160" t="str">
        <f t="shared" si="33"/>
        <v>312401-Pesca de peixes em água doce</v>
      </c>
    </row>
    <row r="2161" spans="1:5" hidden="1">
      <c r="A2161">
        <v>3064</v>
      </c>
      <c r="B2161">
        <v>312402</v>
      </c>
      <c r="D2161" t="s">
        <v>1788</v>
      </c>
      <c r="E2161" t="str">
        <f t="shared" si="33"/>
        <v>312402-Pesca de crustáceos e moluscos em água doce</v>
      </c>
    </row>
    <row r="2162" spans="1:5" hidden="1">
      <c r="A2162">
        <v>3064</v>
      </c>
      <c r="B2162">
        <v>312403</v>
      </c>
      <c r="D2162" t="s">
        <v>1789</v>
      </c>
      <c r="E2162" t="str">
        <f t="shared" si="33"/>
        <v>312403-Coleta de outros produtos aquáticos de água doce</v>
      </c>
    </row>
    <row r="2163" spans="1:5" hidden="1">
      <c r="A2163">
        <v>3064</v>
      </c>
      <c r="B2163">
        <v>312404</v>
      </c>
      <c r="D2163" t="s">
        <v>1790</v>
      </c>
      <c r="E2163" t="str">
        <f t="shared" si="33"/>
        <v>312404-Atividades de apoio à pesca em água doce</v>
      </c>
    </row>
    <row r="2164" spans="1:5" hidden="1">
      <c r="A2164">
        <v>3064</v>
      </c>
      <c r="B2164">
        <v>500301</v>
      </c>
      <c r="D2164" t="s">
        <v>968</v>
      </c>
      <c r="E2164" t="str">
        <f t="shared" si="33"/>
        <v>500301-Extração de carvão mineral</v>
      </c>
    </row>
    <row r="2165" spans="1:5" hidden="1">
      <c r="A2165">
        <v>3064</v>
      </c>
      <c r="B2165">
        <v>500302</v>
      </c>
      <c r="D2165" t="s">
        <v>969</v>
      </c>
      <c r="E2165" t="str">
        <f t="shared" si="33"/>
        <v>500302-Beneficiamento de carvão mineral</v>
      </c>
    </row>
    <row r="2166" spans="1:5" hidden="1">
      <c r="A2166">
        <v>3064</v>
      </c>
      <c r="B2166">
        <v>600001</v>
      </c>
      <c r="D2166" t="s">
        <v>970</v>
      </c>
      <c r="E2166" t="str">
        <f t="shared" si="33"/>
        <v>600001-Extração de petróleo e gás natural</v>
      </c>
    </row>
    <row r="2167" spans="1:5" hidden="1">
      <c r="A2167">
        <v>3064</v>
      </c>
      <c r="B2167">
        <v>600002</v>
      </c>
      <c r="D2167" t="s">
        <v>971</v>
      </c>
      <c r="E2167" t="str">
        <f t="shared" si="33"/>
        <v>600002-Extração e beneficiamento de xisto</v>
      </c>
    </row>
    <row r="2168" spans="1:5" hidden="1">
      <c r="A2168">
        <v>3064</v>
      </c>
      <c r="B2168">
        <v>600003</v>
      </c>
      <c r="D2168" t="s">
        <v>972</v>
      </c>
      <c r="E2168" t="str">
        <f t="shared" si="33"/>
        <v>600003-Extração e beneficiamento de areias betuminosas</v>
      </c>
    </row>
    <row r="2169" spans="1:5" hidden="1">
      <c r="A2169">
        <v>3064</v>
      </c>
      <c r="B2169">
        <v>710301</v>
      </c>
      <c r="D2169" t="s">
        <v>973</v>
      </c>
      <c r="E2169" t="str">
        <f t="shared" si="33"/>
        <v>710301-Extração de minério de ferro</v>
      </c>
    </row>
    <row r="2170" spans="1:5" hidden="1">
      <c r="A2170">
        <v>3064</v>
      </c>
      <c r="B2170">
        <v>710302</v>
      </c>
      <c r="D2170" t="s">
        <v>974</v>
      </c>
      <c r="E2170" t="str">
        <f t="shared" si="33"/>
        <v>710302-Pelotização, sinterização e outros beneficiamentos de minério de ferro</v>
      </c>
    </row>
    <row r="2171" spans="1:5" hidden="1">
      <c r="A2171">
        <v>3064</v>
      </c>
      <c r="B2171">
        <v>721901</v>
      </c>
      <c r="D2171" t="s">
        <v>975</v>
      </c>
      <c r="E2171" t="str">
        <f t="shared" si="33"/>
        <v>721901-Extração de minério de alumínio</v>
      </c>
    </row>
    <row r="2172" spans="1:5" hidden="1">
      <c r="A2172">
        <v>3064</v>
      </c>
      <c r="B2172">
        <v>721902</v>
      </c>
      <c r="D2172" t="s">
        <v>976</v>
      </c>
      <c r="E2172" t="str">
        <f t="shared" si="33"/>
        <v>721902-Beneficiamento de minério de alumínio</v>
      </c>
    </row>
    <row r="2173" spans="1:5" hidden="1">
      <c r="A2173">
        <v>3064</v>
      </c>
      <c r="B2173">
        <v>722701</v>
      </c>
      <c r="D2173" t="s">
        <v>977</v>
      </c>
      <c r="E2173" t="str">
        <f t="shared" si="33"/>
        <v>722701-Extração de minério de estanho</v>
      </c>
    </row>
    <row r="2174" spans="1:5" hidden="1">
      <c r="A2174">
        <v>3064</v>
      </c>
      <c r="B2174">
        <v>722702</v>
      </c>
      <c r="D2174" t="s">
        <v>978</v>
      </c>
      <c r="E2174" t="str">
        <f t="shared" si="33"/>
        <v>722702-Beneficiamento de minério de estanho</v>
      </c>
    </row>
    <row r="2175" spans="1:5" hidden="1">
      <c r="A2175">
        <v>3064</v>
      </c>
      <c r="B2175">
        <v>723501</v>
      </c>
      <c r="D2175" t="s">
        <v>979</v>
      </c>
      <c r="E2175" t="str">
        <f t="shared" si="33"/>
        <v>723501-Extração de minério de manganês</v>
      </c>
    </row>
    <row r="2176" spans="1:5" hidden="1">
      <c r="A2176">
        <v>3064</v>
      </c>
      <c r="B2176">
        <v>723502</v>
      </c>
      <c r="D2176" t="s">
        <v>980</v>
      </c>
      <c r="E2176" t="str">
        <f t="shared" si="33"/>
        <v>723502-Beneficiamento de minério de manganês</v>
      </c>
    </row>
    <row r="2177" spans="1:5" hidden="1">
      <c r="A2177">
        <v>3064</v>
      </c>
      <c r="B2177">
        <v>724301</v>
      </c>
      <c r="D2177" t="s">
        <v>981</v>
      </c>
      <c r="E2177" t="str">
        <f t="shared" si="33"/>
        <v>724301-Extração de minério de metais preciosos</v>
      </c>
    </row>
    <row r="2178" spans="1:5" hidden="1">
      <c r="A2178">
        <v>3064</v>
      </c>
      <c r="B2178">
        <v>724302</v>
      </c>
      <c r="D2178" t="s">
        <v>982</v>
      </c>
      <c r="E2178" t="str">
        <f t="shared" si="33"/>
        <v>724302-Beneficiamento de minério de metais preciosos</v>
      </c>
    </row>
    <row r="2179" spans="1:5" hidden="1">
      <c r="A2179">
        <v>3064</v>
      </c>
      <c r="B2179">
        <v>725100</v>
      </c>
      <c r="D2179" t="s">
        <v>983</v>
      </c>
      <c r="E2179" t="str">
        <f t="shared" si="33"/>
        <v>725100-Extração de minerais radioativos</v>
      </c>
    </row>
    <row r="2180" spans="1:5" hidden="1">
      <c r="A2180">
        <v>3064</v>
      </c>
      <c r="B2180">
        <v>729401</v>
      </c>
      <c r="D2180" t="s">
        <v>984</v>
      </c>
      <c r="E2180" t="str">
        <f t="shared" si="33"/>
        <v>729401-Extração de minérios de nióbio e titânio</v>
      </c>
    </row>
    <row r="2181" spans="1:5" hidden="1">
      <c r="A2181">
        <v>3064</v>
      </c>
      <c r="B2181">
        <v>729402</v>
      </c>
      <c r="D2181" t="s">
        <v>985</v>
      </c>
      <c r="E2181" t="str">
        <f t="shared" si="33"/>
        <v>729402-Extração de minério de tungstênio</v>
      </c>
    </row>
    <row r="2182" spans="1:5" hidden="1">
      <c r="A2182">
        <v>3064</v>
      </c>
      <c r="B2182">
        <v>729403</v>
      </c>
      <c r="D2182" t="s">
        <v>986</v>
      </c>
      <c r="E2182" t="str">
        <f t="shared" si="33"/>
        <v>729403-Extração de minério de níquel</v>
      </c>
    </row>
    <row r="2183" spans="1:5" hidden="1">
      <c r="A2183">
        <v>3064</v>
      </c>
      <c r="B2183">
        <v>729404</v>
      </c>
      <c r="D2183" t="s">
        <v>987</v>
      </c>
      <c r="E2183" t="str">
        <f t="shared" si="33"/>
        <v>729404-Extração de minérios de cobre, chumbo, zinco e outros minerais metálicos não-ferrosos</v>
      </c>
    </row>
    <row r="2184" spans="1:5" hidden="1">
      <c r="A2184">
        <v>3064</v>
      </c>
      <c r="B2184">
        <v>729405</v>
      </c>
      <c r="D2184" t="s">
        <v>988</v>
      </c>
      <c r="E2184" t="str">
        <f t="shared" ref="E2184:E2247" si="34">CONCATENATE(B2184,"-",D2184)</f>
        <v>729405-Beneficiamento de minérios de cobre, chumbo, zinco e outros minerais metálicos não-ferrosos</v>
      </c>
    </row>
    <row r="2185" spans="1:5" hidden="1">
      <c r="A2185">
        <v>3064</v>
      </c>
      <c r="B2185">
        <v>810001</v>
      </c>
      <c r="D2185" t="s">
        <v>989</v>
      </c>
      <c r="E2185" t="str">
        <f t="shared" si="34"/>
        <v>810001-Extração de ardósia e beneficiamento associado</v>
      </c>
    </row>
    <row r="2186" spans="1:5" hidden="1">
      <c r="A2186">
        <v>3064</v>
      </c>
      <c r="B2186">
        <v>810002</v>
      </c>
      <c r="D2186" t="s">
        <v>990</v>
      </c>
      <c r="E2186" t="str">
        <f t="shared" si="34"/>
        <v>810002-Extração de granito e beneficiamento associado</v>
      </c>
    </row>
    <row r="2187" spans="1:5" hidden="1">
      <c r="A2187">
        <v>3064</v>
      </c>
      <c r="B2187">
        <v>810003</v>
      </c>
      <c r="D2187" t="s">
        <v>991</v>
      </c>
      <c r="E2187" t="str">
        <f t="shared" si="34"/>
        <v>810003-Extração de mármore e beneficiamento associado</v>
      </c>
    </row>
    <row r="2188" spans="1:5" hidden="1">
      <c r="A2188">
        <v>3064</v>
      </c>
      <c r="B2188">
        <v>810004</v>
      </c>
      <c r="D2188" t="s">
        <v>992</v>
      </c>
      <c r="E2188" t="str">
        <f t="shared" si="34"/>
        <v>810004-Extração de calcário e dolomita e beneficiamento associado</v>
      </c>
    </row>
    <row r="2189" spans="1:5" hidden="1">
      <c r="A2189">
        <v>3064</v>
      </c>
      <c r="B2189">
        <v>810005</v>
      </c>
      <c r="D2189" t="s">
        <v>993</v>
      </c>
      <c r="E2189" t="str">
        <f t="shared" si="34"/>
        <v>810005-Extração de gesso e caulim</v>
      </c>
    </row>
    <row r="2190" spans="1:5" hidden="1">
      <c r="A2190">
        <v>3064</v>
      </c>
      <c r="B2190">
        <v>810006</v>
      </c>
      <c r="D2190" t="s">
        <v>994</v>
      </c>
      <c r="E2190" t="str">
        <f t="shared" si="34"/>
        <v>810006-Extração de areia, cascalho ou pedregulho e beneficiamento associado</v>
      </c>
    </row>
    <row r="2191" spans="1:5" hidden="1">
      <c r="A2191">
        <v>3064</v>
      </c>
      <c r="B2191">
        <v>810007</v>
      </c>
      <c r="D2191" t="s">
        <v>995</v>
      </c>
      <c r="E2191" t="str">
        <f t="shared" si="34"/>
        <v>810007-Extração de argila e beneficiamento associado</v>
      </c>
    </row>
    <row r="2192" spans="1:5" hidden="1">
      <c r="A2192">
        <v>3064</v>
      </c>
      <c r="B2192">
        <v>810008</v>
      </c>
      <c r="D2192" t="s">
        <v>996</v>
      </c>
      <c r="E2192" t="str">
        <f t="shared" si="34"/>
        <v>810008-Extração de saibro e beneficiamento associado</v>
      </c>
    </row>
    <row r="2193" spans="1:5" hidden="1">
      <c r="A2193">
        <v>3064</v>
      </c>
      <c r="B2193">
        <v>810009</v>
      </c>
      <c r="D2193" t="s">
        <v>997</v>
      </c>
      <c r="E2193" t="str">
        <f t="shared" si="34"/>
        <v>810009-Extração de basalto e beneficiamento associado</v>
      </c>
    </row>
    <row r="2194" spans="1:5" hidden="1">
      <c r="A2194">
        <v>3064</v>
      </c>
      <c r="B2194">
        <v>810010</v>
      </c>
      <c r="D2194" t="s">
        <v>998</v>
      </c>
      <c r="E2194" t="str">
        <f t="shared" si="34"/>
        <v>810010-Beneficiamento de gesso e caulim associado à extração</v>
      </c>
    </row>
    <row r="2195" spans="1:5" hidden="1">
      <c r="A2195">
        <v>3064</v>
      </c>
      <c r="B2195">
        <v>810099</v>
      </c>
      <c r="D2195" t="s">
        <v>999</v>
      </c>
      <c r="E2195" t="str">
        <f t="shared" si="34"/>
        <v>810099-Extração e britamento de pedras e outros materiais para construção e beneficiamento associado</v>
      </c>
    </row>
    <row r="2196" spans="1:5" hidden="1">
      <c r="A2196">
        <v>3064</v>
      </c>
      <c r="B2196">
        <v>891600</v>
      </c>
      <c r="D2196" t="s">
        <v>1000</v>
      </c>
      <c r="E2196" t="str">
        <f t="shared" si="34"/>
        <v>891600-Extração de minerais para fabricação de adubos, fertilizantes e outros produtos químicos</v>
      </c>
    </row>
    <row r="2197" spans="1:5" hidden="1">
      <c r="A2197">
        <v>3064</v>
      </c>
      <c r="B2197">
        <v>892401</v>
      </c>
      <c r="D2197" t="s">
        <v>1001</v>
      </c>
      <c r="E2197" t="str">
        <f t="shared" si="34"/>
        <v>892401-Extração de sal marinho</v>
      </c>
    </row>
    <row r="2198" spans="1:5" hidden="1">
      <c r="A2198">
        <v>3064</v>
      </c>
      <c r="B2198">
        <v>892402</v>
      </c>
      <c r="D2198" t="s">
        <v>1002</v>
      </c>
      <c r="E2198" t="str">
        <f t="shared" si="34"/>
        <v>892402-Extração de sal-gema</v>
      </c>
    </row>
    <row r="2199" spans="1:5" hidden="1">
      <c r="A2199">
        <v>3064</v>
      </c>
      <c r="B2199">
        <v>892403</v>
      </c>
      <c r="D2199" t="s">
        <v>1003</v>
      </c>
      <c r="E2199" t="str">
        <f t="shared" si="34"/>
        <v>892403-Refino e outros tratamentos do sal</v>
      </c>
    </row>
    <row r="2200" spans="1:5" hidden="1">
      <c r="A2200">
        <v>3064</v>
      </c>
      <c r="B2200">
        <v>893200</v>
      </c>
      <c r="D2200" t="s">
        <v>1004</v>
      </c>
      <c r="E2200" t="str">
        <f t="shared" si="34"/>
        <v>893200-Extração de gemas (pedras preciosas e semipreciosas)</v>
      </c>
    </row>
    <row r="2201" spans="1:5" hidden="1">
      <c r="A2201">
        <v>3064</v>
      </c>
      <c r="B2201">
        <v>899101</v>
      </c>
      <c r="D2201" t="s">
        <v>1005</v>
      </c>
      <c r="E2201" t="str">
        <f t="shared" si="34"/>
        <v>899101-Extração de grafita</v>
      </c>
    </row>
    <row r="2202" spans="1:5" hidden="1">
      <c r="A2202">
        <v>3064</v>
      </c>
      <c r="B2202">
        <v>899102</v>
      </c>
      <c r="D2202" t="s">
        <v>1006</v>
      </c>
      <c r="E2202" t="str">
        <f t="shared" si="34"/>
        <v>899102-Extração de quartzo</v>
      </c>
    </row>
    <row r="2203" spans="1:5" hidden="1">
      <c r="A2203">
        <v>3064</v>
      </c>
      <c r="B2203">
        <v>899103</v>
      </c>
      <c r="D2203" t="s">
        <v>1007</v>
      </c>
      <c r="E2203" t="str">
        <f t="shared" si="34"/>
        <v>899103-Extração de amianto</v>
      </c>
    </row>
    <row r="2204" spans="1:5" hidden="1">
      <c r="A2204">
        <v>3064</v>
      </c>
      <c r="B2204">
        <v>899199</v>
      </c>
      <c r="D2204" t="s">
        <v>2198</v>
      </c>
      <c r="E2204" t="str">
        <f t="shared" si="34"/>
        <v>899199-Extração de outros minerais não metálicos não especificados anteriormente</v>
      </c>
    </row>
    <row r="2205" spans="1:5" hidden="1">
      <c r="A2205">
        <v>3064</v>
      </c>
      <c r="B2205">
        <v>910600</v>
      </c>
      <c r="D2205" t="s">
        <v>1009</v>
      </c>
      <c r="E2205" t="str">
        <f t="shared" si="34"/>
        <v>910600-Atividades de apoio à extração de petróleo e gás natural</v>
      </c>
    </row>
    <row r="2206" spans="1:5" hidden="1">
      <c r="A2206">
        <v>3064</v>
      </c>
      <c r="B2206">
        <v>990401</v>
      </c>
      <c r="D2206" t="s">
        <v>1010</v>
      </c>
      <c r="E2206" t="str">
        <f t="shared" si="34"/>
        <v>990401-Atividades de apoio à extração de minério de ferro</v>
      </c>
    </row>
    <row r="2207" spans="1:5" hidden="1">
      <c r="A2207">
        <v>3064</v>
      </c>
      <c r="B2207">
        <v>990402</v>
      </c>
      <c r="D2207" t="s">
        <v>1433</v>
      </c>
      <c r="E2207" t="str">
        <f t="shared" si="34"/>
        <v>990402-Atividades de apoio à extração de minerais metálicos não ferrosos</v>
      </c>
    </row>
    <row r="2208" spans="1:5" hidden="1">
      <c r="A2208">
        <v>3064</v>
      </c>
      <c r="B2208">
        <v>990403</v>
      </c>
      <c r="D2208" t="s">
        <v>1434</v>
      </c>
      <c r="E2208" t="str">
        <f t="shared" si="34"/>
        <v>990403-Atividades de apoio à extração de minerais não metálicos</v>
      </c>
    </row>
    <row r="2209" spans="1:5" hidden="1">
      <c r="A2209">
        <v>3064</v>
      </c>
      <c r="B2209">
        <v>3511501</v>
      </c>
      <c r="D2209" t="s">
        <v>1435</v>
      </c>
      <c r="E2209" t="str">
        <f t="shared" si="34"/>
        <v>3511501-Geração de energia elétrica</v>
      </c>
    </row>
    <row r="2210" spans="1:5" hidden="1">
      <c r="A2210">
        <v>3064</v>
      </c>
      <c r="B2210">
        <v>3511502</v>
      </c>
      <c r="D2210" t="s">
        <v>1791</v>
      </c>
      <c r="E2210" t="str">
        <f t="shared" si="34"/>
        <v>3511502-Atividades de coordenação e controle da operação da geração e transmissão de energia elétrica</v>
      </c>
    </row>
    <row r="2211" spans="1:5" hidden="1">
      <c r="A2211">
        <v>3064</v>
      </c>
      <c r="B2211">
        <v>3512300</v>
      </c>
      <c r="D2211" t="s">
        <v>1792</v>
      </c>
      <c r="E2211" t="str">
        <f t="shared" si="34"/>
        <v>3512300-Transmissão de energia elétrica</v>
      </c>
    </row>
    <row r="2212" spans="1:5" hidden="1">
      <c r="A2212">
        <v>3064</v>
      </c>
      <c r="B2212">
        <v>3600601</v>
      </c>
      <c r="D2212" t="s">
        <v>1797</v>
      </c>
      <c r="E2212" t="str">
        <f t="shared" si="34"/>
        <v>3600601-Captação, tratamento e distribuição de água</v>
      </c>
    </row>
    <row r="2213" spans="1:5" hidden="1">
      <c r="A2213">
        <v>3064</v>
      </c>
      <c r="B2213">
        <v>3600602</v>
      </c>
      <c r="D2213" t="s">
        <v>1798</v>
      </c>
      <c r="E2213" t="str">
        <f t="shared" si="34"/>
        <v>3600602-Distribuição de água por caminhões</v>
      </c>
    </row>
    <row r="2214" spans="1:5" hidden="1">
      <c r="A2214">
        <v>3064</v>
      </c>
      <c r="B2214">
        <v>3701100</v>
      </c>
      <c r="D2214" t="s">
        <v>2199</v>
      </c>
      <c r="E2214" t="str">
        <f t="shared" si="34"/>
        <v>3701100-Gestão de Redes de Esgoto</v>
      </c>
    </row>
    <row r="2215" spans="1:5" hidden="1">
      <c r="A2215">
        <v>3064</v>
      </c>
      <c r="B2215">
        <v>3702900</v>
      </c>
      <c r="D2215" t="s">
        <v>1800</v>
      </c>
      <c r="E2215" t="str">
        <f t="shared" si="34"/>
        <v>3702900-Atividades relacionadas a esgoto, exceto a gestão de redes</v>
      </c>
    </row>
    <row r="2216" spans="1:5" hidden="1">
      <c r="A2216">
        <v>3064</v>
      </c>
      <c r="B2216">
        <v>3811400</v>
      </c>
      <c r="D2216" t="s">
        <v>1801</v>
      </c>
      <c r="E2216" t="str">
        <f t="shared" si="34"/>
        <v>3811400-Coleta de resíduos não-perigosos</v>
      </c>
    </row>
    <row r="2217" spans="1:5" hidden="1">
      <c r="A2217">
        <v>3064</v>
      </c>
      <c r="B2217">
        <v>3812200</v>
      </c>
      <c r="D2217" t="s">
        <v>1802</v>
      </c>
      <c r="E2217" t="str">
        <f t="shared" si="34"/>
        <v>3812200-Coleta de resíduos perigosos</v>
      </c>
    </row>
    <row r="2218" spans="1:5" hidden="1">
      <c r="A2218">
        <v>3064</v>
      </c>
      <c r="B2218">
        <v>3821100</v>
      </c>
      <c r="D2218" t="s">
        <v>2200</v>
      </c>
      <c r="E2218" t="str">
        <f t="shared" si="34"/>
        <v>3821100-Tratamento e disposição de resíduos não perigosos</v>
      </c>
    </row>
    <row r="2219" spans="1:5" hidden="1">
      <c r="A2219">
        <v>3064</v>
      </c>
      <c r="B2219">
        <v>3822000</v>
      </c>
      <c r="D2219" t="s">
        <v>1804</v>
      </c>
      <c r="E2219" t="str">
        <f t="shared" si="34"/>
        <v>3822000-Tratamento e disposição de resíduos perigosos</v>
      </c>
    </row>
    <row r="2220" spans="1:5" hidden="1">
      <c r="A2220">
        <v>3064</v>
      </c>
      <c r="B2220">
        <v>3831901</v>
      </c>
      <c r="D2220" t="s">
        <v>1805</v>
      </c>
      <c r="E2220" t="str">
        <f t="shared" si="34"/>
        <v>3831901-Recuperação de sucatas de alumínio</v>
      </c>
    </row>
    <row r="2221" spans="1:5" hidden="1">
      <c r="A2221">
        <v>3064</v>
      </c>
      <c r="B2221">
        <v>3831999</v>
      </c>
      <c r="D2221" t="s">
        <v>1806</v>
      </c>
      <c r="E2221" t="str">
        <f t="shared" si="34"/>
        <v>3831999-Recuperação de materiais metálicos, exceto alumínio</v>
      </c>
    </row>
    <row r="2222" spans="1:5" hidden="1">
      <c r="A2222">
        <v>3064</v>
      </c>
      <c r="B2222">
        <v>3832700</v>
      </c>
      <c r="D2222" t="s">
        <v>1807</v>
      </c>
      <c r="E2222" t="str">
        <f t="shared" si="34"/>
        <v>3832700-Recuperação de materiais plásticos</v>
      </c>
    </row>
    <row r="2223" spans="1:5" hidden="1">
      <c r="A2223">
        <v>3064</v>
      </c>
      <c r="B2223">
        <v>3839401</v>
      </c>
      <c r="D2223" t="s">
        <v>1808</v>
      </c>
      <c r="E2223" t="str">
        <f t="shared" si="34"/>
        <v>3839401-Usinas de compostagem</v>
      </c>
    </row>
    <row r="2224" spans="1:5" hidden="1">
      <c r="A2224">
        <v>3064</v>
      </c>
      <c r="B2224">
        <v>3839499</v>
      </c>
      <c r="D2224" t="s">
        <v>2201</v>
      </c>
      <c r="E2224" t="str">
        <f t="shared" si="34"/>
        <v>3839499-Recuperação de materiais não especificados anteriormente</v>
      </c>
    </row>
    <row r="2225" spans="1:5" hidden="1">
      <c r="A2225">
        <v>3064</v>
      </c>
      <c r="B2225">
        <v>3900500</v>
      </c>
      <c r="D2225" t="s">
        <v>1810</v>
      </c>
      <c r="E2225" t="str">
        <f t="shared" si="34"/>
        <v>3900500-Descontaminação e outros serviços de gestão de resíduos</v>
      </c>
    </row>
    <row r="2226" spans="1:5" hidden="1">
      <c r="A2226">
        <v>3064</v>
      </c>
      <c r="B2226">
        <v>4110700</v>
      </c>
      <c r="D2226" t="s">
        <v>1811</v>
      </c>
      <c r="E2226" t="str">
        <f t="shared" si="34"/>
        <v>4110700-Incorporação de empreendimentos imobiliários</v>
      </c>
    </row>
    <row r="2227" spans="1:5" hidden="1">
      <c r="A2227">
        <v>3064</v>
      </c>
      <c r="B2227">
        <v>4120400</v>
      </c>
      <c r="D2227" t="s">
        <v>1812</v>
      </c>
      <c r="E2227" t="str">
        <f t="shared" si="34"/>
        <v>4120400-Construção de edifícios</v>
      </c>
    </row>
    <row r="2228" spans="1:5" hidden="1">
      <c r="A2228">
        <v>3064</v>
      </c>
      <c r="B2228">
        <v>4211101</v>
      </c>
      <c r="D2228" t="s">
        <v>1813</v>
      </c>
      <c r="E2228" t="str">
        <f t="shared" si="34"/>
        <v>4211101-Construção de rodovias e ferrovias</v>
      </c>
    </row>
    <row r="2229" spans="1:5" hidden="1">
      <c r="A2229">
        <v>3064</v>
      </c>
      <c r="B2229">
        <v>4211102</v>
      </c>
      <c r="D2229" t="s">
        <v>1814</v>
      </c>
      <c r="E2229" t="str">
        <f t="shared" si="34"/>
        <v>4211102-Pintura para sinalização em pistas rodoviárias e aeroportos</v>
      </c>
    </row>
    <row r="2230" spans="1:5" hidden="1">
      <c r="A2230">
        <v>3064</v>
      </c>
      <c r="B2230">
        <v>4212000</v>
      </c>
      <c r="D2230" t="s">
        <v>1815</v>
      </c>
      <c r="E2230" t="str">
        <f t="shared" si="34"/>
        <v>4212000-Construção de obras de arte especiais</v>
      </c>
    </row>
    <row r="2231" spans="1:5" hidden="1">
      <c r="A2231">
        <v>3064</v>
      </c>
      <c r="B2231">
        <v>4213800</v>
      </c>
      <c r="D2231" t="s">
        <v>1816</v>
      </c>
      <c r="E2231" t="str">
        <f t="shared" si="34"/>
        <v>4213800-Obras de urbanização - ruas, praças e calçadas</v>
      </c>
    </row>
    <row r="2232" spans="1:5" hidden="1">
      <c r="A2232">
        <v>3064</v>
      </c>
      <c r="B2232">
        <v>4221901</v>
      </c>
      <c r="D2232" t="s">
        <v>1817</v>
      </c>
      <c r="E2232" t="str">
        <f t="shared" si="34"/>
        <v>4221901-Construção de barragens e represas para geração de energia elétrica</v>
      </c>
    </row>
    <row r="2233" spans="1:5" hidden="1">
      <c r="A2233">
        <v>3064</v>
      </c>
      <c r="B2233">
        <v>4221902</v>
      </c>
      <c r="D2233" t="s">
        <v>1818</v>
      </c>
      <c r="E2233" t="str">
        <f t="shared" si="34"/>
        <v>4221902-Construção de estações e redes de distribuição de energia elétrica</v>
      </c>
    </row>
    <row r="2234" spans="1:5" hidden="1">
      <c r="A2234">
        <v>3064</v>
      </c>
      <c r="B2234">
        <v>4221903</v>
      </c>
      <c r="D2234" t="s">
        <v>1819</v>
      </c>
      <c r="E2234" t="str">
        <f t="shared" si="34"/>
        <v>4221903-Manutenção de redes de distribuição de energia elétrica</v>
      </c>
    </row>
    <row r="2235" spans="1:5" hidden="1">
      <c r="A2235">
        <v>3064</v>
      </c>
      <c r="B2235">
        <v>4221904</v>
      </c>
      <c r="D2235" t="s">
        <v>1820</v>
      </c>
      <c r="E2235" t="str">
        <f t="shared" si="34"/>
        <v>4221904-Construção de estações e redes de telecomunicações</v>
      </c>
    </row>
    <row r="2236" spans="1:5" hidden="1">
      <c r="A2236">
        <v>3064</v>
      </c>
      <c r="B2236">
        <v>4221905</v>
      </c>
      <c r="D2236" t="s">
        <v>1821</v>
      </c>
      <c r="E2236" t="str">
        <f t="shared" si="34"/>
        <v>4221905-Manutenção de estações e redes de telecomunicações</v>
      </c>
    </row>
    <row r="2237" spans="1:5" hidden="1">
      <c r="A2237">
        <v>3064</v>
      </c>
      <c r="B2237">
        <v>4222701</v>
      </c>
      <c r="D2237" t="s">
        <v>1822</v>
      </c>
      <c r="E2237" t="str">
        <f t="shared" si="34"/>
        <v>4222701-Construção de redes de abastecimento de água, coleta de esgoto e construções correlatas</v>
      </c>
    </row>
    <row r="2238" spans="1:5" hidden="1">
      <c r="A2238">
        <v>3064</v>
      </c>
      <c r="B2238">
        <v>4222702</v>
      </c>
      <c r="D2238" t="s">
        <v>1823</v>
      </c>
      <c r="E2238" t="str">
        <f t="shared" si="34"/>
        <v>4222702-Obras de irrigação</v>
      </c>
    </row>
    <row r="2239" spans="1:5" hidden="1">
      <c r="A2239">
        <v>3064</v>
      </c>
      <c r="B2239">
        <v>4223500</v>
      </c>
      <c r="D2239" t="s">
        <v>1824</v>
      </c>
      <c r="E2239" t="str">
        <f t="shared" si="34"/>
        <v>4223500-Construção de redes de transportes por dutos, exceto para água e esgoto</v>
      </c>
    </row>
    <row r="2240" spans="1:5" hidden="1">
      <c r="A2240">
        <v>3064</v>
      </c>
      <c r="B2240">
        <v>4291000</v>
      </c>
      <c r="D2240" t="s">
        <v>1825</v>
      </c>
      <c r="E2240" t="str">
        <f t="shared" si="34"/>
        <v>4291000-Obras portuárias, marítimas e fluviais</v>
      </c>
    </row>
    <row r="2241" spans="1:5" hidden="1">
      <c r="A2241">
        <v>3064</v>
      </c>
      <c r="B2241">
        <v>4292801</v>
      </c>
      <c r="D2241" t="s">
        <v>1826</v>
      </c>
      <c r="E2241" t="str">
        <f t="shared" si="34"/>
        <v>4292801-Montagem de estruturas metálicas</v>
      </c>
    </row>
    <row r="2242" spans="1:5" hidden="1">
      <c r="A2242">
        <v>3064</v>
      </c>
      <c r="B2242">
        <v>4292802</v>
      </c>
      <c r="D2242" t="s">
        <v>1827</v>
      </c>
      <c r="E2242" t="str">
        <f t="shared" si="34"/>
        <v>4292802-Obras de montagem industrial</v>
      </c>
    </row>
    <row r="2243" spans="1:5" hidden="1">
      <c r="A2243">
        <v>3064</v>
      </c>
      <c r="B2243">
        <v>4299501</v>
      </c>
      <c r="D2243" t="s">
        <v>1828</v>
      </c>
      <c r="E2243" t="str">
        <f t="shared" si="34"/>
        <v>4299501-Construção de instalações esportivas e recreativas</v>
      </c>
    </row>
    <row r="2244" spans="1:5" hidden="1">
      <c r="A2244">
        <v>3064</v>
      </c>
      <c r="B2244">
        <v>4299599</v>
      </c>
      <c r="D2244" t="s">
        <v>1829</v>
      </c>
      <c r="E2244" t="str">
        <f t="shared" si="34"/>
        <v>4299599-Outras obras de engenharia civil não especificadas</v>
      </c>
    </row>
    <row r="2245" spans="1:5" hidden="1">
      <c r="A2245">
        <v>3064</v>
      </c>
      <c r="B2245">
        <v>4311801</v>
      </c>
      <c r="D2245" t="s">
        <v>1830</v>
      </c>
      <c r="E2245" t="str">
        <f t="shared" si="34"/>
        <v>4311801-Demolição de edifícios e outras estruturas</v>
      </c>
    </row>
    <row r="2246" spans="1:5" hidden="1">
      <c r="A2246">
        <v>3064</v>
      </c>
      <c r="B2246">
        <v>4311802</v>
      </c>
      <c r="D2246" t="s">
        <v>1831</v>
      </c>
      <c r="E2246" t="str">
        <f t="shared" si="34"/>
        <v>4311802-Preparação de canteiro e limpeza de terreno</v>
      </c>
    </row>
    <row r="2247" spans="1:5" hidden="1">
      <c r="A2247">
        <v>3064</v>
      </c>
      <c r="B2247">
        <v>4312600</v>
      </c>
      <c r="D2247" t="s">
        <v>1832</v>
      </c>
      <c r="E2247" t="str">
        <f t="shared" si="34"/>
        <v>4312600-Perfurações e sondagens</v>
      </c>
    </row>
    <row r="2248" spans="1:5" hidden="1">
      <c r="A2248">
        <v>3064</v>
      </c>
      <c r="B2248">
        <v>4313400</v>
      </c>
      <c r="D2248" t="s">
        <v>1833</v>
      </c>
      <c r="E2248" t="str">
        <f t="shared" ref="E2248:E2311" si="35">CONCATENATE(B2248,"-",D2248)</f>
        <v>4313400-Obras de terraplenagem</v>
      </c>
    </row>
    <row r="2249" spans="1:5" hidden="1">
      <c r="A2249">
        <v>3064</v>
      </c>
      <c r="B2249">
        <v>4319300</v>
      </c>
      <c r="D2249" t="s">
        <v>1834</v>
      </c>
      <c r="E2249" t="str">
        <f t="shared" si="35"/>
        <v>4319300-Serviços de preparação do terreno não especificados</v>
      </c>
    </row>
    <row r="2250" spans="1:5" hidden="1">
      <c r="A2250">
        <v>3064</v>
      </c>
      <c r="B2250">
        <v>4321500</v>
      </c>
      <c r="D2250" t="s">
        <v>1835</v>
      </c>
      <c r="E2250" t="str">
        <f t="shared" si="35"/>
        <v>4321500-Instalação e manutenção elétrica</v>
      </c>
    </row>
    <row r="2251" spans="1:5" hidden="1">
      <c r="A2251">
        <v>3064</v>
      </c>
      <c r="B2251">
        <v>4322301</v>
      </c>
      <c r="D2251" t="s">
        <v>1836</v>
      </c>
      <c r="E2251" t="str">
        <f t="shared" si="35"/>
        <v>4322301-Instalações hidráulicas, sanitárias e de gás</v>
      </c>
    </row>
    <row r="2252" spans="1:5" hidden="1">
      <c r="A2252">
        <v>3064</v>
      </c>
      <c r="B2252">
        <v>4322302</v>
      </c>
      <c r="D2252" t="s">
        <v>1837</v>
      </c>
      <c r="E2252" t="str">
        <f t="shared" si="35"/>
        <v>4322302-Instalação e manutenção de sistemas centrais de ar condicionado, de ventilação e refrigeração</v>
      </c>
    </row>
    <row r="2253" spans="1:5" hidden="1">
      <c r="A2253">
        <v>3064</v>
      </c>
      <c r="B2253">
        <v>4322303</v>
      </c>
      <c r="D2253" t="s">
        <v>1838</v>
      </c>
      <c r="E2253" t="str">
        <f t="shared" si="35"/>
        <v>4322303-Instalações de sistema de prevenção contra incêndio</v>
      </c>
    </row>
    <row r="2254" spans="1:5" hidden="1">
      <c r="A2254">
        <v>3064</v>
      </c>
      <c r="B2254">
        <v>4329101</v>
      </c>
      <c r="D2254" t="s">
        <v>1839</v>
      </c>
      <c r="E2254" t="str">
        <f t="shared" si="35"/>
        <v>4329101-Instalação de painéis publicitários</v>
      </c>
    </row>
    <row r="2255" spans="1:5" hidden="1">
      <c r="A2255">
        <v>3064</v>
      </c>
      <c r="B2255">
        <v>4329102</v>
      </c>
      <c r="D2255" t="s">
        <v>1840</v>
      </c>
      <c r="E2255" t="str">
        <f t="shared" si="35"/>
        <v>4329102-Instalação de equipamentos para orientação à navegação marítima, fluvial e lacustre</v>
      </c>
    </row>
    <row r="2256" spans="1:5" hidden="1">
      <c r="A2256">
        <v>3064</v>
      </c>
      <c r="B2256">
        <v>4329103</v>
      </c>
      <c r="D2256" t="s">
        <v>1841</v>
      </c>
      <c r="E2256" t="str">
        <f t="shared" si="35"/>
        <v>4329103-Instalação, manutenção e reparação de elevadores, escadas e esteiras rolantes</v>
      </c>
    </row>
    <row r="2257" spans="1:5" hidden="1">
      <c r="A2257">
        <v>3064</v>
      </c>
      <c r="B2257">
        <v>4329104</v>
      </c>
      <c r="D2257" t="s">
        <v>1842</v>
      </c>
      <c r="E2257" t="str">
        <f t="shared" si="35"/>
        <v>4329104-Montagem e instalação de sistemas e equipamentos de iluminação e sinalização</v>
      </c>
    </row>
    <row r="2258" spans="1:5" hidden="1">
      <c r="A2258">
        <v>3064</v>
      </c>
      <c r="B2258">
        <v>4329105</v>
      </c>
      <c r="D2258" t="s">
        <v>1843</v>
      </c>
      <c r="E2258" t="str">
        <f t="shared" si="35"/>
        <v>4329105-Tratamentos térmicos, acústicos ou de vibração</v>
      </c>
    </row>
    <row r="2259" spans="1:5" hidden="1">
      <c r="A2259">
        <v>3064</v>
      </c>
      <c r="B2259">
        <v>4329199</v>
      </c>
      <c r="D2259" t="s">
        <v>1844</v>
      </c>
      <c r="E2259" t="str">
        <f t="shared" si="35"/>
        <v>4329199-Outras obras de instalações em construções não especificadas anteriormente</v>
      </c>
    </row>
    <row r="2260" spans="1:5" hidden="1">
      <c r="A2260">
        <v>3064</v>
      </c>
      <c r="B2260">
        <v>4330401</v>
      </c>
      <c r="D2260" t="s">
        <v>1845</v>
      </c>
      <c r="E2260" t="str">
        <f t="shared" si="35"/>
        <v>4330401-Impermeabilização em obras de engenharia civil</v>
      </c>
    </row>
    <row r="2261" spans="1:5" hidden="1">
      <c r="A2261">
        <v>3064</v>
      </c>
      <c r="B2261">
        <v>4330402</v>
      </c>
      <c r="D2261" t="s">
        <v>1846</v>
      </c>
      <c r="E2261" t="str">
        <f t="shared" si="35"/>
        <v>4330402-Instalação de portas, janelas, tetos, divisórias e armários embutidos de qualquer material</v>
      </c>
    </row>
    <row r="2262" spans="1:5" hidden="1">
      <c r="A2262">
        <v>3064</v>
      </c>
      <c r="B2262">
        <v>4330403</v>
      </c>
      <c r="D2262" t="s">
        <v>1847</v>
      </c>
      <c r="E2262" t="str">
        <f t="shared" si="35"/>
        <v>4330403-Obras de acabamento em gesso e estuque</v>
      </c>
    </row>
    <row r="2263" spans="1:5" hidden="1">
      <c r="A2263">
        <v>3064</v>
      </c>
      <c r="B2263">
        <v>4330404</v>
      </c>
      <c r="D2263" t="s">
        <v>1848</v>
      </c>
      <c r="E2263" t="str">
        <f t="shared" si="35"/>
        <v>4330404-Serviços de pintura de edifícios em geral</v>
      </c>
    </row>
    <row r="2264" spans="1:5" hidden="1">
      <c r="A2264">
        <v>3064</v>
      </c>
      <c r="B2264">
        <v>4330405</v>
      </c>
      <c r="D2264" t="s">
        <v>1849</v>
      </c>
      <c r="E2264" t="str">
        <f t="shared" si="35"/>
        <v>4330405-Aplicação de revestimentos e de resinas em interiores e exteriores</v>
      </c>
    </row>
    <row r="2265" spans="1:5" hidden="1">
      <c r="A2265">
        <v>3064</v>
      </c>
      <c r="B2265">
        <v>4330499</v>
      </c>
      <c r="D2265" t="s">
        <v>1850</v>
      </c>
      <c r="E2265" t="str">
        <f t="shared" si="35"/>
        <v>4330499-Outras obras de acabamento da construção</v>
      </c>
    </row>
    <row r="2266" spans="1:5" hidden="1">
      <c r="A2266">
        <v>3064</v>
      </c>
      <c r="B2266">
        <v>4391600</v>
      </c>
      <c r="D2266" t="s">
        <v>1851</v>
      </c>
      <c r="E2266" t="str">
        <f t="shared" si="35"/>
        <v>4391600-Obras de fundações</v>
      </c>
    </row>
    <row r="2267" spans="1:5" hidden="1">
      <c r="A2267">
        <v>3064</v>
      </c>
      <c r="B2267">
        <v>4399101</v>
      </c>
      <c r="D2267" t="s">
        <v>1852</v>
      </c>
      <c r="E2267" t="str">
        <f t="shared" si="35"/>
        <v>4399101-Administração de obras</v>
      </c>
    </row>
    <row r="2268" spans="1:5" hidden="1">
      <c r="A2268">
        <v>3064</v>
      </c>
      <c r="B2268">
        <v>4399102</v>
      </c>
      <c r="D2268" t="s">
        <v>1853</v>
      </c>
      <c r="E2268" t="str">
        <f t="shared" si="35"/>
        <v>4399102-Montagem e desmontagem de andaimes e outras estruturas temporárias</v>
      </c>
    </row>
    <row r="2269" spans="1:5" hidden="1">
      <c r="A2269">
        <v>3064</v>
      </c>
      <c r="B2269">
        <v>4399103</v>
      </c>
      <c r="D2269" t="s">
        <v>1854</v>
      </c>
      <c r="E2269" t="str">
        <f t="shared" si="35"/>
        <v>4399103-Obras de alvenaria</v>
      </c>
    </row>
    <row r="2270" spans="1:5" hidden="1">
      <c r="A2270">
        <v>3064</v>
      </c>
      <c r="B2270">
        <v>4399104</v>
      </c>
      <c r="D2270" t="s">
        <v>1855</v>
      </c>
      <c r="E2270" t="str">
        <f t="shared" si="35"/>
        <v>4399104-Serviços de operação e fornecimento de equipamentos para transporte e elevação de cargas e pessoas p</v>
      </c>
    </row>
    <row r="2271" spans="1:5" hidden="1">
      <c r="A2271">
        <v>3064</v>
      </c>
      <c r="B2271">
        <v>4399105</v>
      </c>
      <c r="D2271" t="s">
        <v>1856</v>
      </c>
      <c r="E2271" t="str">
        <f t="shared" si="35"/>
        <v>4399105-Perfuração e construção de poços de água</v>
      </c>
    </row>
    <row r="2272" spans="1:5" hidden="1">
      <c r="A2272">
        <v>3064</v>
      </c>
      <c r="B2272">
        <v>4399199</v>
      </c>
      <c r="D2272" t="s">
        <v>1857</v>
      </c>
      <c r="E2272" t="str">
        <f t="shared" si="35"/>
        <v>4399199-Serviços especializados para construção não especificados</v>
      </c>
    </row>
    <row r="2273" spans="1:5" hidden="1">
      <c r="A2273">
        <v>3064</v>
      </c>
      <c r="B2273">
        <v>5510801</v>
      </c>
      <c r="D2273" t="s">
        <v>1858</v>
      </c>
      <c r="E2273" t="str">
        <f t="shared" si="35"/>
        <v>5510801-Hotéis</v>
      </c>
    </row>
    <row r="2274" spans="1:5" hidden="1">
      <c r="A2274">
        <v>3064</v>
      </c>
      <c r="B2274">
        <v>5510802</v>
      </c>
      <c r="D2274" t="s">
        <v>1859</v>
      </c>
      <c r="E2274" t="str">
        <f t="shared" si="35"/>
        <v>5510802-Apart-hotéis</v>
      </c>
    </row>
    <row r="2275" spans="1:5" hidden="1">
      <c r="A2275">
        <v>3064</v>
      </c>
      <c r="B2275">
        <v>5510803</v>
      </c>
      <c r="D2275" t="s">
        <v>1860</v>
      </c>
      <c r="E2275" t="str">
        <f t="shared" si="35"/>
        <v>5510803-Motéis</v>
      </c>
    </row>
    <row r="2276" spans="1:5" hidden="1">
      <c r="A2276">
        <v>3064</v>
      </c>
      <c r="B2276">
        <v>5590601</v>
      </c>
      <c r="D2276" t="s">
        <v>1861</v>
      </c>
      <c r="E2276" t="str">
        <f t="shared" si="35"/>
        <v>5590601-Albergues, exceto assistenciais</v>
      </c>
    </row>
    <row r="2277" spans="1:5" hidden="1">
      <c r="A2277">
        <v>3064</v>
      </c>
      <c r="B2277">
        <v>5590602</v>
      </c>
      <c r="D2277" t="s">
        <v>1862</v>
      </c>
      <c r="E2277" t="str">
        <f t="shared" si="35"/>
        <v>5590602-Campings</v>
      </c>
    </row>
    <row r="2278" spans="1:5" hidden="1">
      <c r="A2278">
        <v>3064</v>
      </c>
      <c r="B2278">
        <v>5590603</v>
      </c>
      <c r="D2278" t="s">
        <v>1863</v>
      </c>
      <c r="E2278" t="str">
        <f t="shared" si="35"/>
        <v>5590603-Pensões (alojamento)</v>
      </c>
    </row>
    <row r="2279" spans="1:5" hidden="1">
      <c r="A2279">
        <v>3064</v>
      </c>
      <c r="B2279">
        <v>5590699</v>
      </c>
      <c r="D2279" t="s">
        <v>1864</v>
      </c>
      <c r="E2279" t="str">
        <f t="shared" si="35"/>
        <v>5590699-Outros alojamentos não especificados anteriormente</v>
      </c>
    </row>
    <row r="2280" spans="1:5" hidden="1">
      <c r="A2280">
        <v>3064</v>
      </c>
      <c r="B2280">
        <v>5611201</v>
      </c>
      <c r="D2280" t="s">
        <v>1865</v>
      </c>
      <c r="E2280" t="str">
        <f t="shared" si="35"/>
        <v>5611201-Restaurantes e similares</v>
      </c>
    </row>
    <row r="2281" spans="1:5" hidden="1">
      <c r="A2281">
        <v>3064</v>
      </c>
      <c r="B2281">
        <v>5611203</v>
      </c>
      <c r="D2281" t="s">
        <v>1866</v>
      </c>
      <c r="E2281" t="str">
        <f t="shared" si="35"/>
        <v>5611203-Lanchonetes, casas de chá, de sucos e similares</v>
      </c>
    </row>
    <row r="2282" spans="1:5" hidden="1">
      <c r="A2282">
        <v>3064</v>
      </c>
      <c r="B2282">
        <v>5611204</v>
      </c>
      <c r="D2282" t="s">
        <v>1867</v>
      </c>
      <c r="E2282" t="str">
        <f t="shared" si="35"/>
        <v>5611204-Bares e outros estabelecimentos especializados em servir bebidas, sem entretenimento</v>
      </c>
    </row>
    <row r="2283" spans="1:5" hidden="1">
      <c r="A2283">
        <v>3064</v>
      </c>
      <c r="B2283">
        <v>5611205</v>
      </c>
      <c r="D2283" t="s">
        <v>1868</v>
      </c>
      <c r="E2283" t="str">
        <f t="shared" si="35"/>
        <v>5611205-Bares e outros estabelecimentos especializados em servir bebidas, com entretenimento</v>
      </c>
    </row>
    <row r="2284" spans="1:5" hidden="1">
      <c r="A2284">
        <v>3064</v>
      </c>
      <c r="B2284">
        <v>5612100</v>
      </c>
      <c r="D2284" t="s">
        <v>1869</v>
      </c>
      <c r="E2284" t="str">
        <f t="shared" si="35"/>
        <v>5612100-Serviços ambulantes de alimentação</v>
      </c>
    </row>
    <row r="2285" spans="1:5" hidden="1">
      <c r="A2285">
        <v>3064</v>
      </c>
      <c r="B2285">
        <v>5620101</v>
      </c>
      <c r="D2285" t="s">
        <v>1870</v>
      </c>
      <c r="E2285" t="str">
        <f t="shared" si="35"/>
        <v>5620101-Fornecimento de alimentos preparados preponderantemente para empresas</v>
      </c>
    </row>
    <row r="2286" spans="1:5" hidden="1">
      <c r="A2286">
        <v>3064</v>
      </c>
      <c r="B2286">
        <v>5620102</v>
      </c>
      <c r="D2286" t="s">
        <v>1871</v>
      </c>
      <c r="E2286" t="str">
        <f t="shared" si="35"/>
        <v>5620102-Serviços de alimentação para eventos e recepções - bufê</v>
      </c>
    </row>
    <row r="2287" spans="1:5" hidden="1">
      <c r="A2287">
        <v>3064</v>
      </c>
      <c r="B2287">
        <v>5620103</v>
      </c>
      <c r="D2287" t="s">
        <v>1872</v>
      </c>
      <c r="E2287" t="str">
        <f t="shared" si="35"/>
        <v>5620103-Cantinas - serviços de alimentação privativos</v>
      </c>
    </row>
    <row r="2288" spans="1:5" hidden="1">
      <c r="A2288">
        <v>3064</v>
      </c>
      <c r="B2288">
        <v>5620104</v>
      </c>
      <c r="D2288" t="s">
        <v>1873</v>
      </c>
      <c r="E2288" t="str">
        <f t="shared" si="35"/>
        <v>5620104-Fornecimento de alimentos preparados preponderantemente para consumo domiciliar</v>
      </c>
    </row>
    <row r="2289" spans="1:5" hidden="1">
      <c r="A2289">
        <v>3064</v>
      </c>
      <c r="B2289">
        <v>6201501</v>
      </c>
      <c r="D2289" t="s">
        <v>1874</v>
      </c>
      <c r="E2289" t="str">
        <f t="shared" si="35"/>
        <v>6201501-Desenvolvimento de programas de computador sob encomenda</v>
      </c>
    </row>
    <row r="2290" spans="1:5" hidden="1">
      <c r="A2290">
        <v>3064</v>
      </c>
      <c r="B2290">
        <v>6201502</v>
      </c>
      <c r="D2290" t="s">
        <v>1875</v>
      </c>
      <c r="E2290" t="str">
        <f t="shared" si="35"/>
        <v>6201502-Web desing</v>
      </c>
    </row>
    <row r="2291" spans="1:5" hidden="1">
      <c r="A2291">
        <v>3064</v>
      </c>
      <c r="B2291">
        <v>6202300</v>
      </c>
      <c r="D2291" t="s">
        <v>1876</v>
      </c>
      <c r="E2291" t="str">
        <f t="shared" si="35"/>
        <v>6202300-Desenvolvimento e licenciamento de programas de computador customizáveis</v>
      </c>
    </row>
    <row r="2292" spans="1:5" hidden="1">
      <c r="A2292">
        <v>3064</v>
      </c>
      <c r="B2292">
        <v>6203100</v>
      </c>
      <c r="D2292" t="s">
        <v>1877</v>
      </c>
      <c r="E2292" t="str">
        <f t="shared" si="35"/>
        <v>6203100-Desenvolvimento e licenciamento de programas de computador não customizáveis</v>
      </c>
    </row>
    <row r="2293" spans="1:5" hidden="1">
      <c r="A2293">
        <v>3064</v>
      </c>
      <c r="B2293">
        <v>6204000</v>
      </c>
      <c r="D2293" t="s">
        <v>1878</v>
      </c>
      <c r="E2293" t="str">
        <f t="shared" si="35"/>
        <v>6204000-Consultoria em tecnologia da informação</v>
      </c>
    </row>
    <row r="2294" spans="1:5" hidden="1">
      <c r="A2294">
        <v>3064</v>
      </c>
      <c r="B2294">
        <v>6209100</v>
      </c>
      <c r="D2294" t="s">
        <v>1879</v>
      </c>
      <c r="E2294" t="str">
        <f t="shared" si="35"/>
        <v>6209100-Suporte técnico, manutenção e outros serviços em tecnologia da informação</v>
      </c>
    </row>
    <row r="2295" spans="1:5" hidden="1">
      <c r="A2295">
        <v>3064</v>
      </c>
      <c r="B2295">
        <v>6410700</v>
      </c>
      <c r="D2295" t="s">
        <v>1880</v>
      </c>
      <c r="E2295" t="str">
        <f t="shared" si="35"/>
        <v>6410700-Banco Central</v>
      </c>
    </row>
    <row r="2296" spans="1:5" hidden="1">
      <c r="A2296">
        <v>3064</v>
      </c>
      <c r="B2296">
        <v>6421200</v>
      </c>
      <c r="D2296" t="s">
        <v>1881</v>
      </c>
      <c r="E2296" t="str">
        <f t="shared" si="35"/>
        <v>6421200-Bancos comerciais</v>
      </c>
    </row>
    <row r="2297" spans="1:5" hidden="1">
      <c r="A2297">
        <v>3064</v>
      </c>
      <c r="B2297">
        <v>6422100</v>
      </c>
      <c r="D2297" t="s">
        <v>1882</v>
      </c>
      <c r="E2297" t="str">
        <f t="shared" si="35"/>
        <v>6422100-Bancos múltiplos, com carteira comercial</v>
      </c>
    </row>
    <row r="2298" spans="1:5" hidden="1">
      <c r="A2298">
        <v>3064</v>
      </c>
      <c r="B2298">
        <v>6423900</v>
      </c>
      <c r="D2298" t="s">
        <v>1883</v>
      </c>
      <c r="E2298" t="str">
        <f t="shared" si="35"/>
        <v>6423900-Caixas econômicas</v>
      </c>
    </row>
    <row r="2299" spans="1:5" hidden="1">
      <c r="A2299">
        <v>3064</v>
      </c>
      <c r="B2299">
        <v>6424701</v>
      </c>
      <c r="D2299" t="s">
        <v>1884</v>
      </c>
      <c r="E2299" t="str">
        <f t="shared" si="35"/>
        <v>6424701-Bancos cooperativos</v>
      </c>
    </row>
    <row r="2300" spans="1:5" hidden="1">
      <c r="A2300">
        <v>3064</v>
      </c>
      <c r="B2300">
        <v>6424702</v>
      </c>
      <c r="D2300" t="s">
        <v>1885</v>
      </c>
      <c r="E2300" t="str">
        <f t="shared" si="35"/>
        <v>6424702-Cooperativas centrais de crédito</v>
      </c>
    </row>
    <row r="2301" spans="1:5" hidden="1">
      <c r="A2301">
        <v>3064</v>
      </c>
      <c r="B2301">
        <v>6424703</v>
      </c>
      <c r="D2301" t="s">
        <v>1886</v>
      </c>
      <c r="E2301" t="str">
        <f t="shared" si="35"/>
        <v>6424703-Cooperativas de crédito mútuo</v>
      </c>
    </row>
    <row r="2302" spans="1:5" hidden="1">
      <c r="A2302">
        <v>3064</v>
      </c>
      <c r="B2302">
        <v>6424704</v>
      </c>
      <c r="D2302" t="s">
        <v>1887</v>
      </c>
      <c r="E2302" t="str">
        <f t="shared" si="35"/>
        <v>6424704-Cooperativas de crédito rural</v>
      </c>
    </row>
    <row r="2303" spans="1:5" hidden="1">
      <c r="A2303">
        <v>3064</v>
      </c>
      <c r="B2303">
        <v>6431000</v>
      </c>
      <c r="D2303" t="s">
        <v>1888</v>
      </c>
      <c r="E2303" t="str">
        <f t="shared" si="35"/>
        <v>6431000-Bancos múltiplos, sem carteira comercial</v>
      </c>
    </row>
    <row r="2304" spans="1:5" hidden="1">
      <c r="A2304">
        <v>3064</v>
      </c>
      <c r="B2304">
        <v>6432800</v>
      </c>
      <c r="D2304" t="s">
        <v>1889</v>
      </c>
      <c r="E2304" t="str">
        <f t="shared" si="35"/>
        <v>6432800-Bancos de investimento</v>
      </c>
    </row>
    <row r="2305" spans="1:5" hidden="1">
      <c r="A2305">
        <v>3064</v>
      </c>
      <c r="B2305">
        <v>6433600</v>
      </c>
      <c r="D2305" t="s">
        <v>1890</v>
      </c>
      <c r="E2305" t="str">
        <f t="shared" si="35"/>
        <v>6433600-Bancos de desenvolvimento</v>
      </c>
    </row>
    <row r="2306" spans="1:5" hidden="1">
      <c r="A2306">
        <v>3064</v>
      </c>
      <c r="B2306">
        <v>6434400</v>
      </c>
      <c r="D2306" t="s">
        <v>1891</v>
      </c>
      <c r="E2306" t="str">
        <f t="shared" si="35"/>
        <v>6434400-Agências de fomento</v>
      </c>
    </row>
    <row r="2307" spans="1:5" hidden="1">
      <c r="A2307">
        <v>3064</v>
      </c>
      <c r="B2307">
        <v>6435201</v>
      </c>
      <c r="D2307" t="s">
        <v>1892</v>
      </c>
      <c r="E2307" t="str">
        <f t="shared" si="35"/>
        <v>6435201-Sociedades de crédito imobiliário</v>
      </c>
    </row>
    <row r="2308" spans="1:5" hidden="1">
      <c r="A2308">
        <v>3064</v>
      </c>
      <c r="B2308">
        <v>6435202</v>
      </c>
      <c r="D2308" t="s">
        <v>1893</v>
      </c>
      <c r="E2308" t="str">
        <f t="shared" si="35"/>
        <v>6435202-Associações de poupança e empréstimo</v>
      </c>
    </row>
    <row r="2309" spans="1:5" hidden="1">
      <c r="A2309">
        <v>3064</v>
      </c>
      <c r="B2309">
        <v>6435203</v>
      </c>
      <c r="D2309" t="s">
        <v>1894</v>
      </c>
      <c r="E2309" t="str">
        <f t="shared" si="35"/>
        <v>6435203-Companhias hipotecárias</v>
      </c>
    </row>
    <row r="2310" spans="1:5" hidden="1">
      <c r="A2310">
        <v>3064</v>
      </c>
      <c r="B2310">
        <v>6436100</v>
      </c>
      <c r="D2310" t="s">
        <v>1895</v>
      </c>
      <c r="E2310" t="str">
        <f t="shared" si="35"/>
        <v>6436100-Sociedades de crédito, financiamento e investimento - financeiras</v>
      </c>
    </row>
    <row r="2311" spans="1:5" hidden="1">
      <c r="A2311">
        <v>3064</v>
      </c>
      <c r="B2311">
        <v>6437900</v>
      </c>
      <c r="D2311" t="s">
        <v>1896</v>
      </c>
      <c r="E2311" t="str">
        <f t="shared" si="35"/>
        <v>6437900-Sociedades de crédito ao microempreendedor</v>
      </c>
    </row>
    <row r="2312" spans="1:5" hidden="1">
      <c r="A2312">
        <v>3064</v>
      </c>
      <c r="B2312">
        <v>6438701</v>
      </c>
      <c r="D2312" t="s">
        <v>1897</v>
      </c>
      <c r="E2312" t="str">
        <f t="shared" ref="E2312:E2375" si="36">CONCATENATE(B2312,"-",D2312)</f>
        <v>6438701-Bancos de câmbio</v>
      </c>
    </row>
    <row r="2313" spans="1:5" hidden="1">
      <c r="A2313">
        <v>3064</v>
      </c>
      <c r="B2313">
        <v>6438799</v>
      </c>
      <c r="D2313" t="s">
        <v>1898</v>
      </c>
      <c r="E2313" t="str">
        <f t="shared" si="36"/>
        <v>6438799-Outras instituições de intermediação não-monetária não especificadas anteriormente</v>
      </c>
    </row>
    <row r="2314" spans="1:5" hidden="1">
      <c r="A2314">
        <v>3064</v>
      </c>
      <c r="B2314">
        <v>6440900</v>
      </c>
      <c r="D2314" t="s">
        <v>1899</v>
      </c>
      <c r="E2314" t="str">
        <f t="shared" si="36"/>
        <v>6440900-Arrendamento mercantil</v>
      </c>
    </row>
    <row r="2315" spans="1:5" hidden="1">
      <c r="A2315">
        <v>3064</v>
      </c>
      <c r="B2315">
        <v>6450600</v>
      </c>
      <c r="D2315" t="s">
        <v>1900</v>
      </c>
      <c r="E2315" t="str">
        <f t="shared" si="36"/>
        <v>6450600-Sociedades de capitalização</v>
      </c>
    </row>
    <row r="2316" spans="1:5" hidden="1">
      <c r="A2316">
        <v>3064</v>
      </c>
      <c r="B2316">
        <v>6461100</v>
      </c>
      <c r="D2316" t="s">
        <v>1901</v>
      </c>
      <c r="E2316" t="str">
        <f t="shared" si="36"/>
        <v>6461100-Holdings de instituições financeiras</v>
      </c>
    </row>
    <row r="2317" spans="1:5" hidden="1">
      <c r="A2317">
        <v>3064</v>
      </c>
      <c r="B2317">
        <v>6462000</v>
      </c>
      <c r="D2317" t="s">
        <v>1902</v>
      </c>
      <c r="E2317" t="str">
        <f t="shared" si="36"/>
        <v>6462000-Holdings de instituições não-financeiras</v>
      </c>
    </row>
    <row r="2318" spans="1:5" hidden="1">
      <c r="A2318">
        <v>3064</v>
      </c>
      <c r="B2318">
        <v>6463800</v>
      </c>
      <c r="D2318" t="s">
        <v>1903</v>
      </c>
      <c r="E2318" t="str">
        <f t="shared" si="36"/>
        <v>6463800-Outras sociedades de participação, exceto holdings</v>
      </c>
    </row>
    <row r="2319" spans="1:5" hidden="1">
      <c r="A2319">
        <v>3064</v>
      </c>
      <c r="B2319">
        <v>6470101</v>
      </c>
      <c r="D2319" t="s">
        <v>1904</v>
      </c>
      <c r="E2319" t="str">
        <f t="shared" si="36"/>
        <v>6470101-Fundos de investimento, exceto previdenciários e imobiliários</v>
      </c>
    </row>
    <row r="2320" spans="1:5" hidden="1">
      <c r="A2320">
        <v>3064</v>
      </c>
      <c r="B2320">
        <v>6470102</v>
      </c>
      <c r="D2320" t="s">
        <v>1905</v>
      </c>
      <c r="E2320" t="str">
        <f t="shared" si="36"/>
        <v>6470102-Fundos de investimento previdenciários</v>
      </c>
    </row>
    <row r="2321" spans="1:5" hidden="1">
      <c r="A2321">
        <v>3064</v>
      </c>
      <c r="B2321">
        <v>6470103</v>
      </c>
      <c r="D2321" t="s">
        <v>1906</v>
      </c>
      <c r="E2321" t="str">
        <f t="shared" si="36"/>
        <v>6470103-Fundos de investimento imobiliários</v>
      </c>
    </row>
    <row r="2322" spans="1:5" hidden="1">
      <c r="A2322">
        <v>3064</v>
      </c>
      <c r="B2322">
        <v>6491300</v>
      </c>
      <c r="D2322" t="s">
        <v>1907</v>
      </c>
      <c r="E2322" t="str">
        <f t="shared" si="36"/>
        <v>6491300-Sociedades de fomento mercantil - factoring</v>
      </c>
    </row>
    <row r="2323" spans="1:5" hidden="1">
      <c r="A2323">
        <v>3064</v>
      </c>
      <c r="B2323">
        <v>6492100</v>
      </c>
      <c r="D2323" t="s">
        <v>1908</v>
      </c>
      <c r="E2323" t="str">
        <f t="shared" si="36"/>
        <v>6492100-Securitização de créditos</v>
      </c>
    </row>
    <row r="2324" spans="1:5" hidden="1">
      <c r="A2324">
        <v>3064</v>
      </c>
      <c r="B2324">
        <v>6493000</v>
      </c>
      <c r="D2324" t="s">
        <v>1909</v>
      </c>
      <c r="E2324" t="str">
        <f t="shared" si="36"/>
        <v>6493000-Administração de consórcios para aquisição de bens e direitos</v>
      </c>
    </row>
    <row r="2325" spans="1:5" hidden="1">
      <c r="A2325">
        <v>3064</v>
      </c>
      <c r="B2325">
        <v>6499901</v>
      </c>
      <c r="D2325" t="s">
        <v>1910</v>
      </c>
      <c r="E2325" t="str">
        <f t="shared" si="36"/>
        <v>6499901-Clubes de investimento</v>
      </c>
    </row>
    <row r="2326" spans="1:5" hidden="1">
      <c r="A2326">
        <v>3064</v>
      </c>
      <c r="B2326">
        <v>6499902</v>
      </c>
      <c r="D2326" t="s">
        <v>1911</v>
      </c>
      <c r="E2326" t="str">
        <f t="shared" si="36"/>
        <v>6499902-Sociedades de investimento</v>
      </c>
    </row>
    <row r="2327" spans="1:5" hidden="1">
      <c r="A2327">
        <v>3064</v>
      </c>
      <c r="B2327">
        <v>6499903</v>
      </c>
      <c r="D2327" t="s">
        <v>1912</v>
      </c>
      <c r="E2327" t="str">
        <f t="shared" si="36"/>
        <v>6499903-Fundo garantidor de crédito</v>
      </c>
    </row>
    <row r="2328" spans="1:5" hidden="1">
      <c r="A2328">
        <v>3064</v>
      </c>
      <c r="B2328">
        <v>6499904</v>
      </c>
      <c r="D2328" t="s">
        <v>1913</v>
      </c>
      <c r="E2328" t="str">
        <f t="shared" si="36"/>
        <v>6499904-Caixas de financiamento de corporações</v>
      </c>
    </row>
    <row r="2329" spans="1:5" hidden="1">
      <c r="A2329">
        <v>3064</v>
      </c>
      <c r="B2329">
        <v>6499905</v>
      </c>
      <c r="D2329" t="s">
        <v>1914</v>
      </c>
      <c r="E2329" t="str">
        <f t="shared" si="36"/>
        <v>6499905-Concessão de crédito pelas OSCIP</v>
      </c>
    </row>
    <row r="2330" spans="1:5" hidden="1">
      <c r="A2330">
        <v>3064</v>
      </c>
      <c r="B2330">
        <v>6499999</v>
      </c>
      <c r="D2330" t="s">
        <v>1915</v>
      </c>
      <c r="E2330" t="str">
        <f t="shared" si="36"/>
        <v>6499999-Outras atividades de serviços financeiros não especificadas</v>
      </c>
    </row>
    <row r="2331" spans="1:5" hidden="1">
      <c r="A2331">
        <v>3064</v>
      </c>
      <c r="B2331">
        <v>6511101</v>
      </c>
      <c r="D2331" t="s">
        <v>1916</v>
      </c>
      <c r="E2331" t="str">
        <f t="shared" si="36"/>
        <v>6511101-Seguros de vida</v>
      </c>
    </row>
    <row r="2332" spans="1:5" hidden="1">
      <c r="A2332">
        <v>3064</v>
      </c>
      <c r="B2332">
        <v>6511102</v>
      </c>
      <c r="D2332" t="s">
        <v>1917</v>
      </c>
      <c r="E2332" t="str">
        <f t="shared" si="36"/>
        <v>6511102-Planos de auxílio-funeral</v>
      </c>
    </row>
    <row r="2333" spans="1:5" hidden="1">
      <c r="A2333">
        <v>3064</v>
      </c>
      <c r="B2333">
        <v>6512000</v>
      </c>
      <c r="D2333" t="s">
        <v>1918</v>
      </c>
      <c r="E2333" t="str">
        <f t="shared" si="36"/>
        <v>6512000-Seguros não-vida</v>
      </c>
    </row>
    <row r="2334" spans="1:5" hidden="1">
      <c r="A2334">
        <v>3064</v>
      </c>
      <c r="B2334">
        <v>6520100</v>
      </c>
      <c r="D2334" t="s">
        <v>1919</v>
      </c>
      <c r="E2334" t="str">
        <f t="shared" si="36"/>
        <v>6520100-Seguros-saúde</v>
      </c>
    </row>
    <row r="2335" spans="1:5" hidden="1">
      <c r="A2335">
        <v>3064</v>
      </c>
      <c r="B2335">
        <v>6530800</v>
      </c>
      <c r="D2335" t="s">
        <v>1920</v>
      </c>
      <c r="E2335" t="str">
        <f t="shared" si="36"/>
        <v>6530800-Resseguros</v>
      </c>
    </row>
    <row r="2336" spans="1:5" hidden="1">
      <c r="A2336">
        <v>3064</v>
      </c>
      <c r="B2336">
        <v>6541300</v>
      </c>
      <c r="D2336" t="s">
        <v>1921</v>
      </c>
      <c r="E2336" t="str">
        <f t="shared" si="36"/>
        <v>6541300-Previdência complementar fechada</v>
      </c>
    </row>
    <row r="2337" spans="1:5" hidden="1">
      <c r="A2337">
        <v>3064</v>
      </c>
      <c r="B2337">
        <v>6542100</v>
      </c>
      <c r="D2337" t="s">
        <v>1922</v>
      </c>
      <c r="E2337" t="str">
        <f t="shared" si="36"/>
        <v>6542100-Previdência complementar aberta</v>
      </c>
    </row>
    <row r="2338" spans="1:5" hidden="1">
      <c r="A2338">
        <v>3064</v>
      </c>
      <c r="B2338">
        <v>6550200</v>
      </c>
      <c r="D2338" t="s">
        <v>1923</v>
      </c>
      <c r="E2338" t="str">
        <f t="shared" si="36"/>
        <v>6550200-Planos de saúde</v>
      </c>
    </row>
    <row r="2339" spans="1:5" hidden="1">
      <c r="A2339">
        <v>3064</v>
      </c>
      <c r="B2339">
        <v>6611801</v>
      </c>
      <c r="D2339" t="s">
        <v>1924</v>
      </c>
      <c r="E2339" t="str">
        <f t="shared" si="36"/>
        <v>6611801-Bolsa de valores</v>
      </c>
    </row>
    <row r="2340" spans="1:5" hidden="1">
      <c r="A2340">
        <v>3064</v>
      </c>
      <c r="B2340">
        <v>6611802</v>
      </c>
      <c r="D2340" t="s">
        <v>1925</v>
      </c>
      <c r="E2340" t="str">
        <f t="shared" si="36"/>
        <v>6611802-Bolsa de mercadorias</v>
      </c>
    </row>
    <row r="2341" spans="1:5" hidden="1">
      <c r="A2341">
        <v>3064</v>
      </c>
      <c r="B2341">
        <v>6611803</v>
      </c>
      <c r="D2341" t="s">
        <v>1926</v>
      </c>
      <c r="E2341" t="str">
        <f t="shared" si="36"/>
        <v>6611803-Bolsa de mercadorias e futuros</v>
      </c>
    </row>
    <row r="2342" spans="1:5" hidden="1">
      <c r="A2342">
        <v>3064</v>
      </c>
      <c r="B2342">
        <v>6611804</v>
      </c>
      <c r="D2342" t="s">
        <v>1927</v>
      </c>
      <c r="E2342" t="str">
        <f t="shared" si="36"/>
        <v>6611804-Administração de mercados de balcão organizados</v>
      </c>
    </row>
    <row r="2343" spans="1:5" hidden="1">
      <c r="A2343">
        <v>3064</v>
      </c>
      <c r="B2343">
        <v>6612601</v>
      </c>
      <c r="D2343" t="s">
        <v>1928</v>
      </c>
      <c r="E2343" t="str">
        <f t="shared" si="36"/>
        <v>6612601-Corretoras de títulos e valores mobiliários</v>
      </c>
    </row>
    <row r="2344" spans="1:5" hidden="1">
      <c r="A2344">
        <v>3064</v>
      </c>
      <c r="B2344">
        <v>6612602</v>
      </c>
      <c r="D2344" t="s">
        <v>1929</v>
      </c>
      <c r="E2344" t="str">
        <f t="shared" si="36"/>
        <v>6612602-Distribuidoras de títulos e valores mobiliários</v>
      </c>
    </row>
    <row r="2345" spans="1:5" hidden="1">
      <c r="A2345">
        <v>3064</v>
      </c>
      <c r="B2345">
        <v>6612603</v>
      </c>
      <c r="D2345" t="s">
        <v>1930</v>
      </c>
      <c r="E2345" t="str">
        <f t="shared" si="36"/>
        <v>6612603-Corretoras de câmbio</v>
      </c>
    </row>
    <row r="2346" spans="1:5" hidden="1">
      <c r="A2346">
        <v>3064</v>
      </c>
      <c r="B2346">
        <v>6612604</v>
      </c>
      <c r="D2346" t="s">
        <v>1931</v>
      </c>
      <c r="E2346" t="str">
        <f t="shared" si="36"/>
        <v>6612604-Corretoras de contratos de mercadorias</v>
      </c>
    </row>
    <row r="2347" spans="1:5" hidden="1">
      <c r="A2347">
        <v>3064</v>
      </c>
      <c r="B2347">
        <v>6612605</v>
      </c>
      <c r="D2347" t="s">
        <v>1932</v>
      </c>
      <c r="E2347" t="str">
        <f t="shared" si="36"/>
        <v>6612605-Agentes de investimentos em aplicações financeiras</v>
      </c>
    </row>
    <row r="2348" spans="1:5" hidden="1">
      <c r="A2348">
        <v>3064</v>
      </c>
      <c r="B2348">
        <v>6613400</v>
      </c>
      <c r="D2348" t="s">
        <v>1933</v>
      </c>
      <c r="E2348" t="str">
        <f t="shared" si="36"/>
        <v>6613400-Administração de cartões de crédito</v>
      </c>
    </row>
    <row r="2349" spans="1:5" hidden="1">
      <c r="A2349">
        <v>3064</v>
      </c>
      <c r="B2349">
        <v>6619301</v>
      </c>
      <c r="D2349" t="s">
        <v>1934</v>
      </c>
      <c r="E2349" t="str">
        <f t="shared" si="36"/>
        <v>6619301-Serviços de liquidação e custódia</v>
      </c>
    </row>
    <row r="2350" spans="1:5" hidden="1">
      <c r="A2350">
        <v>3064</v>
      </c>
      <c r="B2350">
        <v>6619302</v>
      </c>
      <c r="D2350" t="s">
        <v>1935</v>
      </c>
      <c r="E2350" t="str">
        <f t="shared" si="36"/>
        <v>6619302-Correspondentes de instituições financeiras</v>
      </c>
    </row>
    <row r="2351" spans="1:5" hidden="1">
      <c r="A2351">
        <v>3064</v>
      </c>
      <c r="B2351">
        <v>6619303</v>
      </c>
      <c r="D2351" t="s">
        <v>1936</v>
      </c>
      <c r="E2351" t="str">
        <f t="shared" si="36"/>
        <v>6619303-Representações de bancos estrangeiros</v>
      </c>
    </row>
    <row r="2352" spans="1:5" hidden="1">
      <c r="A2352">
        <v>3064</v>
      </c>
      <c r="B2352">
        <v>6619304</v>
      </c>
      <c r="D2352" t="s">
        <v>1937</v>
      </c>
      <c r="E2352" t="str">
        <f t="shared" si="36"/>
        <v>6619304-Caixas eletrônicos</v>
      </c>
    </row>
    <row r="2353" spans="1:5" hidden="1">
      <c r="A2353">
        <v>3064</v>
      </c>
      <c r="B2353">
        <v>6619305</v>
      </c>
      <c r="D2353" t="s">
        <v>1938</v>
      </c>
      <c r="E2353" t="str">
        <f t="shared" si="36"/>
        <v>6619305-Operadoras de cartões de débito</v>
      </c>
    </row>
    <row r="2354" spans="1:5" hidden="1">
      <c r="A2354">
        <v>3064</v>
      </c>
      <c r="B2354">
        <v>6619399</v>
      </c>
      <c r="D2354" t="s">
        <v>1939</v>
      </c>
      <c r="E2354" t="str">
        <f t="shared" si="36"/>
        <v>6619399-Outras atividades auxiliares dos serviços financeiros não especificadas</v>
      </c>
    </row>
    <row r="2355" spans="1:5" hidden="1">
      <c r="A2355">
        <v>3064</v>
      </c>
      <c r="B2355">
        <v>6621501</v>
      </c>
      <c r="D2355" t="s">
        <v>1940</v>
      </c>
      <c r="E2355" t="str">
        <f t="shared" si="36"/>
        <v>6621501-Peritos e avaliadores de seguros</v>
      </c>
    </row>
    <row r="2356" spans="1:5" hidden="1">
      <c r="A2356">
        <v>3064</v>
      </c>
      <c r="B2356">
        <v>6621502</v>
      </c>
      <c r="D2356" t="s">
        <v>1941</v>
      </c>
      <c r="E2356" t="str">
        <f t="shared" si="36"/>
        <v>6621502-Auditoria e consultoria atuarial</v>
      </c>
    </row>
    <row r="2357" spans="1:5" hidden="1">
      <c r="A2357">
        <v>3064</v>
      </c>
      <c r="B2357">
        <v>6622300</v>
      </c>
      <c r="D2357" t="s">
        <v>1942</v>
      </c>
      <c r="E2357" t="str">
        <f t="shared" si="36"/>
        <v>6622300-Corretores e agentes de seguros, de planos de previdência complementar e de saúde</v>
      </c>
    </row>
    <row r="2358" spans="1:5" hidden="1">
      <c r="A2358">
        <v>3064</v>
      </c>
      <c r="B2358">
        <v>6629100</v>
      </c>
      <c r="D2358" t="s">
        <v>1943</v>
      </c>
      <c r="E2358" t="str">
        <f t="shared" si="36"/>
        <v>6629100-Atividades auxiliares de seguros, previdência complementar e planos de saúde</v>
      </c>
    </row>
    <row r="2359" spans="1:5" hidden="1">
      <c r="A2359">
        <v>3064</v>
      </c>
      <c r="B2359">
        <v>6630400</v>
      </c>
      <c r="D2359" t="s">
        <v>1944</v>
      </c>
      <c r="E2359" t="str">
        <f t="shared" si="36"/>
        <v>6630400-Atividades de administração de fundos por contrato ou comissão</v>
      </c>
    </row>
    <row r="2360" spans="1:5" hidden="1">
      <c r="A2360">
        <v>3064</v>
      </c>
      <c r="B2360">
        <v>6810201</v>
      </c>
      <c r="D2360" t="s">
        <v>1945</v>
      </c>
      <c r="E2360" t="str">
        <f t="shared" si="36"/>
        <v>6810201-Compra e venda de imóveis próprios</v>
      </c>
    </row>
    <row r="2361" spans="1:5" hidden="1">
      <c r="A2361">
        <v>3064</v>
      </c>
      <c r="B2361">
        <v>6810202</v>
      </c>
      <c r="D2361" t="s">
        <v>1946</v>
      </c>
      <c r="E2361" t="str">
        <f t="shared" si="36"/>
        <v>6810202-Aluguel de imóveis próprios</v>
      </c>
    </row>
    <row r="2362" spans="1:5" hidden="1">
      <c r="A2362">
        <v>3064</v>
      </c>
      <c r="B2362">
        <v>6810203</v>
      </c>
      <c r="D2362" t="s">
        <v>1947</v>
      </c>
      <c r="E2362" t="str">
        <f t="shared" si="36"/>
        <v>6810203-Loteamento de imóveis próprios</v>
      </c>
    </row>
    <row r="2363" spans="1:5" hidden="1">
      <c r="A2363">
        <v>3064</v>
      </c>
      <c r="B2363">
        <v>6821801</v>
      </c>
      <c r="D2363" t="s">
        <v>1948</v>
      </c>
      <c r="E2363" t="str">
        <f t="shared" si="36"/>
        <v>6821801-Corretagem na compra e venda e avaliação de imóveis</v>
      </c>
    </row>
    <row r="2364" spans="1:5" hidden="1">
      <c r="A2364">
        <v>3064</v>
      </c>
      <c r="B2364">
        <v>6821802</v>
      </c>
      <c r="D2364" t="s">
        <v>1949</v>
      </c>
      <c r="E2364" t="str">
        <f t="shared" si="36"/>
        <v>6821802-Corretagem no aluguel de imóveis</v>
      </c>
    </row>
    <row r="2365" spans="1:5" hidden="1">
      <c r="A2365">
        <v>3064</v>
      </c>
      <c r="B2365">
        <v>6822600</v>
      </c>
      <c r="D2365" t="s">
        <v>1950</v>
      </c>
      <c r="E2365" t="str">
        <f t="shared" si="36"/>
        <v>6822600-Gestão e administração da propriedade imobiliária</v>
      </c>
    </row>
    <row r="2366" spans="1:5" hidden="1">
      <c r="A2366">
        <v>3064</v>
      </c>
      <c r="B2366">
        <v>6911701</v>
      </c>
      <c r="D2366" t="s">
        <v>1951</v>
      </c>
      <c r="E2366" t="str">
        <f t="shared" si="36"/>
        <v>6911701-Serviços advocatícios</v>
      </c>
    </row>
    <row r="2367" spans="1:5" hidden="1">
      <c r="A2367">
        <v>3064</v>
      </c>
      <c r="B2367">
        <v>6911702</v>
      </c>
      <c r="D2367" t="s">
        <v>1952</v>
      </c>
      <c r="E2367" t="str">
        <f t="shared" si="36"/>
        <v>6911702-Atividades auxiliares da justiça</v>
      </c>
    </row>
    <row r="2368" spans="1:5" hidden="1">
      <c r="A2368">
        <v>3064</v>
      </c>
      <c r="B2368">
        <v>6911703</v>
      </c>
      <c r="D2368" t="s">
        <v>1953</v>
      </c>
      <c r="E2368" t="str">
        <f t="shared" si="36"/>
        <v>6911703-Agente de propriedade industrial</v>
      </c>
    </row>
    <row r="2369" spans="1:5" hidden="1">
      <c r="A2369">
        <v>3064</v>
      </c>
      <c r="B2369">
        <v>6912500</v>
      </c>
      <c r="D2369" t="s">
        <v>1954</v>
      </c>
      <c r="E2369" t="str">
        <f t="shared" si="36"/>
        <v>6912500-Cartórios</v>
      </c>
    </row>
    <row r="2370" spans="1:5" hidden="1">
      <c r="A2370">
        <v>3064</v>
      </c>
      <c r="B2370">
        <v>6920601</v>
      </c>
      <c r="D2370" t="s">
        <v>1955</v>
      </c>
      <c r="E2370" t="str">
        <f t="shared" si="36"/>
        <v>6920601-Atividades de contabilidade</v>
      </c>
    </row>
    <row r="2371" spans="1:5" hidden="1">
      <c r="A2371">
        <v>3064</v>
      </c>
      <c r="B2371">
        <v>6920602</v>
      </c>
      <c r="D2371" t="s">
        <v>1956</v>
      </c>
      <c r="E2371" t="str">
        <f t="shared" si="36"/>
        <v>6920602-Atividades de consultoria e auditoria contábil e tributária</v>
      </c>
    </row>
    <row r="2372" spans="1:5" hidden="1">
      <c r="A2372">
        <v>3064</v>
      </c>
      <c r="B2372">
        <v>7020400</v>
      </c>
      <c r="D2372" t="s">
        <v>1957</v>
      </c>
      <c r="E2372" t="str">
        <f t="shared" si="36"/>
        <v>7020400-Atividades de consultoria em gestão empresarial, exceto consultoria técnica específica</v>
      </c>
    </row>
    <row r="2373" spans="1:5" hidden="1">
      <c r="A2373">
        <v>3064</v>
      </c>
      <c r="B2373">
        <v>7111100</v>
      </c>
      <c r="D2373" t="s">
        <v>1958</v>
      </c>
      <c r="E2373" t="str">
        <f t="shared" si="36"/>
        <v>7111100-Serviços de arquitetura</v>
      </c>
    </row>
    <row r="2374" spans="1:5" hidden="1">
      <c r="A2374">
        <v>3064</v>
      </c>
      <c r="B2374">
        <v>7112000</v>
      </c>
      <c r="D2374" t="s">
        <v>1959</v>
      </c>
      <c r="E2374" t="str">
        <f t="shared" si="36"/>
        <v>7112000-Serviços de Engenharia</v>
      </c>
    </row>
    <row r="2375" spans="1:5" hidden="1">
      <c r="A2375">
        <v>3064</v>
      </c>
      <c r="B2375">
        <v>7119701</v>
      </c>
      <c r="D2375" t="s">
        <v>1960</v>
      </c>
      <c r="E2375" t="str">
        <f t="shared" si="36"/>
        <v>7119701-Serviços de cartografia, topografia e geodésia</v>
      </c>
    </row>
    <row r="2376" spans="1:5" hidden="1">
      <c r="A2376">
        <v>3064</v>
      </c>
      <c r="B2376">
        <v>7119702</v>
      </c>
      <c r="D2376" t="s">
        <v>1961</v>
      </c>
      <c r="E2376" t="str">
        <f t="shared" ref="E2376:E2439" si="37">CONCATENATE(B2376,"-",D2376)</f>
        <v>7119702-Atividades de estudos geológicos</v>
      </c>
    </row>
    <row r="2377" spans="1:5" hidden="1">
      <c r="A2377">
        <v>3064</v>
      </c>
      <c r="B2377">
        <v>7119703</v>
      </c>
      <c r="D2377" t="s">
        <v>1962</v>
      </c>
      <c r="E2377" t="str">
        <f t="shared" si="37"/>
        <v>7119703-Serviços de desenho técnico relacionados à arquitetura e engenharia</v>
      </c>
    </row>
    <row r="2378" spans="1:5" hidden="1">
      <c r="A2378">
        <v>3064</v>
      </c>
      <c r="B2378">
        <v>7119704</v>
      </c>
      <c r="D2378" t="s">
        <v>1963</v>
      </c>
      <c r="E2378" t="str">
        <f t="shared" si="37"/>
        <v>7119704-Serviços de perícia técnica relacionados à segurança do trabalho</v>
      </c>
    </row>
    <row r="2379" spans="1:5" hidden="1">
      <c r="A2379">
        <v>3064</v>
      </c>
      <c r="B2379">
        <v>7119799</v>
      </c>
      <c r="D2379" t="s">
        <v>1964</v>
      </c>
      <c r="E2379" t="str">
        <f t="shared" si="37"/>
        <v>7119799-Atividades técnicas relacionadas à engenharia e arquitetura não especificadas</v>
      </c>
    </row>
    <row r="2380" spans="1:5" hidden="1">
      <c r="A2380">
        <v>3064</v>
      </c>
      <c r="B2380">
        <v>7120100</v>
      </c>
      <c r="D2380" t="s">
        <v>1965</v>
      </c>
      <c r="E2380" t="str">
        <f t="shared" si="37"/>
        <v>7120100-Testes e análises técnicas</v>
      </c>
    </row>
    <row r="2381" spans="1:5" hidden="1">
      <c r="A2381">
        <v>3064</v>
      </c>
      <c r="B2381">
        <v>7210000</v>
      </c>
      <c r="D2381" t="s">
        <v>2202</v>
      </c>
      <c r="E2381" t="str">
        <f t="shared" si="37"/>
        <v>7210000-Pesquisa e desenvolvimento experimental em ciências físicas e naturais</v>
      </c>
    </row>
    <row r="2382" spans="1:5" hidden="1">
      <c r="A2382">
        <v>3064</v>
      </c>
      <c r="B2382">
        <v>7220700</v>
      </c>
      <c r="D2382" t="s">
        <v>1967</v>
      </c>
      <c r="E2382" t="str">
        <f t="shared" si="37"/>
        <v>7220700-Pesquisa e desenvolvimento experimental em ciências sociais e humanas</v>
      </c>
    </row>
    <row r="2383" spans="1:5" hidden="1">
      <c r="A2383">
        <v>3064</v>
      </c>
      <c r="B2383">
        <v>7311400</v>
      </c>
      <c r="D2383" t="s">
        <v>1968</v>
      </c>
      <c r="E2383" t="str">
        <f t="shared" si="37"/>
        <v>7311400-Agências de publicidade</v>
      </c>
    </row>
    <row r="2384" spans="1:5" hidden="1">
      <c r="A2384">
        <v>3064</v>
      </c>
      <c r="B2384">
        <v>7312200</v>
      </c>
      <c r="D2384" t="s">
        <v>1969</v>
      </c>
      <c r="E2384" t="str">
        <f t="shared" si="37"/>
        <v>7312200-Agenciamento de espaços para publicidade, exceto em veículos de comunicação</v>
      </c>
    </row>
    <row r="2385" spans="1:5" hidden="1">
      <c r="A2385">
        <v>3064</v>
      </c>
      <c r="B2385">
        <v>7319001</v>
      </c>
      <c r="D2385" t="s">
        <v>1970</v>
      </c>
      <c r="E2385" t="str">
        <f t="shared" si="37"/>
        <v>7319001-Criação de estandes para feiras e exposições</v>
      </c>
    </row>
    <row r="2386" spans="1:5" hidden="1">
      <c r="A2386">
        <v>3064</v>
      </c>
      <c r="B2386">
        <v>7319002</v>
      </c>
      <c r="D2386" t="s">
        <v>1971</v>
      </c>
      <c r="E2386" t="str">
        <f t="shared" si="37"/>
        <v>7319002-Promoção de vendas</v>
      </c>
    </row>
    <row r="2387" spans="1:5" hidden="1">
      <c r="A2387">
        <v>3064</v>
      </c>
      <c r="B2387">
        <v>7319003</v>
      </c>
      <c r="D2387" t="s">
        <v>1972</v>
      </c>
      <c r="E2387" t="str">
        <f t="shared" si="37"/>
        <v>7319003-Marketing direto</v>
      </c>
    </row>
    <row r="2388" spans="1:5" hidden="1">
      <c r="A2388">
        <v>3064</v>
      </c>
      <c r="B2388">
        <v>7319004</v>
      </c>
      <c r="D2388" t="s">
        <v>1973</v>
      </c>
      <c r="E2388" t="str">
        <f t="shared" si="37"/>
        <v>7319004-Consultoria em publicidade</v>
      </c>
    </row>
    <row r="2389" spans="1:5" hidden="1">
      <c r="A2389">
        <v>3064</v>
      </c>
      <c r="B2389">
        <v>7319099</v>
      </c>
      <c r="D2389" t="s">
        <v>1974</v>
      </c>
      <c r="E2389" t="str">
        <f t="shared" si="37"/>
        <v>7319099-Outras atividades de publicidade não especificadas</v>
      </c>
    </row>
    <row r="2390" spans="1:5" hidden="1">
      <c r="A2390">
        <v>3064</v>
      </c>
      <c r="B2390">
        <v>7320300</v>
      </c>
      <c r="D2390" t="s">
        <v>1975</v>
      </c>
      <c r="E2390" t="str">
        <f t="shared" si="37"/>
        <v>7320300-Pesquisas de mercado e de opinião pública</v>
      </c>
    </row>
    <row r="2391" spans="1:5" hidden="1">
      <c r="A2391">
        <v>3064</v>
      </c>
      <c r="B2391">
        <v>7410202</v>
      </c>
      <c r="D2391" t="s">
        <v>1976</v>
      </c>
      <c r="E2391" t="str">
        <f t="shared" si="37"/>
        <v>7410202-Decoração de interiores</v>
      </c>
    </row>
    <row r="2392" spans="1:5" hidden="1">
      <c r="A2392">
        <v>3064</v>
      </c>
      <c r="B2392">
        <v>7410203</v>
      </c>
      <c r="D2392" t="s">
        <v>1977</v>
      </c>
      <c r="E2392" t="str">
        <f t="shared" si="37"/>
        <v>7410203-Design de produto</v>
      </c>
    </row>
    <row r="2393" spans="1:5" hidden="1">
      <c r="A2393">
        <v>3064</v>
      </c>
      <c r="B2393">
        <v>7410299</v>
      </c>
      <c r="D2393" t="s">
        <v>1978</v>
      </c>
      <c r="E2393" t="str">
        <f t="shared" si="37"/>
        <v>7410299-Atividades de design não especificadas anteriormente</v>
      </c>
    </row>
    <row r="2394" spans="1:5" hidden="1">
      <c r="A2394">
        <v>3064</v>
      </c>
      <c r="B2394">
        <v>7420001</v>
      </c>
      <c r="D2394" t="s">
        <v>1979</v>
      </c>
      <c r="E2394" t="str">
        <f t="shared" si="37"/>
        <v>7420001-Atividades de produção de fotografias</v>
      </c>
    </row>
    <row r="2395" spans="1:5" hidden="1">
      <c r="A2395">
        <v>3064</v>
      </c>
      <c r="B2395">
        <v>7420002</v>
      </c>
      <c r="D2395" t="s">
        <v>1980</v>
      </c>
      <c r="E2395" t="str">
        <f t="shared" si="37"/>
        <v>7420002-Atividades de produção de fotografias aéreas e submarinas</v>
      </c>
    </row>
    <row r="2396" spans="1:5" hidden="1">
      <c r="A2396">
        <v>3064</v>
      </c>
      <c r="B2396">
        <v>7420003</v>
      </c>
      <c r="D2396" t="s">
        <v>1981</v>
      </c>
      <c r="E2396" t="str">
        <f t="shared" si="37"/>
        <v>7420003-Laboratórios fotográficos</v>
      </c>
    </row>
    <row r="2397" spans="1:5" hidden="1">
      <c r="A2397">
        <v>3064</v>
      </c>
      <c r="B2397">
        <v>7420004</v>
      </c>
      <c r="D2397" t="s">
        <v>1982</v>
      </c>
      <c r="E2397" t="str">
        <f t="shared" si="37"/>
        <v>7420004-Filmagem de festas e eventos</v>
      </c>
    </row>
    <row r="2398" spans="1:5" hidden="1">
      <c r="A2398">
        <v>3064</v>
      </c>
      <c r="B2398">
        <v>7420005</v>
      </c>
      <c r="D2398" t="s">
        <v>1983</v>
      </c>
      <c r="E2398" t="str">
        <f t="shared" si="37"/>
        <v>7420005-Serviços de microfilmagem</v>
      </c>
    </row>
    <row r="2399" spans="1:5" hidden="1">
      <c r="A2399">
        <v>3064</v>
      </c>
      <c r="B2399">
        <v>7490101</v>
      </c>
      <c r="D2399" t="s">
        <v>1984</v>
      </c>
      <c r="E2399" t="str">
        <f t="shared" si="37"/>
        <v>7490101-Serviços de tradução, interpretação e similares</v>
      </c>
    </row>
    <row r="2400" spans="1:5" hidden="1">
      <c r="A2400">
        <v>3064</v>
      </c>
      <c r="B2400">
        <v>7490102</v>
      </c>
      <c r="D2400" t="s">
        <v>1985</v>
      </c>
      <c r="E2400" t="str">
        <f t="shared" si="37"/>
        <v>7490102-Escafandria e mergulho</v>
      </c>
    </row>
    <row r="2401" spans="1:5" hidden="1">
      <c r="A2401">
        <v>3064</v>
      </c>
      <c r="B2401">
        <v>7490103</v>
      </c>
      <c r="D2401" t="s">
        <v>1986</v>
      </c>
      <c r="E2401" t="str">
        <f t="shared" si="37"/>
        <v>7490103-Serviços de agronomia e de consultoria às atividades agrícolas e pecuárias</v>
      </c>
    </row>
    <row r="2402" spans="1:5" hidden="1">
      <c r="A2402">
        <v>3064</v>
      </c>
      <c r="B2402">
        <v>7490104</v>
      </c>
      <c r="D2402" t="s">
        <v>1987</v>
      </c>
      <c r="E2402" t="str">
        <f t="shared" si="37"/>
        <v>7490104-Atividades de intermediação e agenciamento de serviços e negócios em geral, exceto imobiliários</v>
      </c>
    </row>
    <row r="2403" spans="1:5" hidden="1">
      <c r="A2403">
        <v>3064</v>
      </c>
      <c r="B2403">
        <v>7490105</v>
      </c>
      <c r="D2403" t="s">
        <v>1988</v>
      </c>
      <c r="E2403" t="str">
        <f t="shared" si="37"/>
        <v>7490105-Agenciamento de profissionais para atividades esportivas, culturais e artísticas</v>
      </c>
    </row>
    <row r="2404" spans="1:5" hidden="1">
      <c r="A2404">
        <v>3064</v>
      </c>
      <c r="B2404">
        <v>7490199</v>
      </c>
      <c r="D2404" t="s">
        <v>1989</v>
      </c>
      <c r="E2404" t="str">
        <f t="shared" si="37"/>
        <v>7490199-Outras atividades profissionais, científicas e técnicas não especificadas</v>
      </c>
    </row>
    <row r="2405" spans="1:5" hidden="1">
      <c r="A2405">
        <v>3064</v>
      </c>
      <c r="B2405">
        <v>7500100</v>
      </c>
      <c r="D2405" t="s">
        <v>1990</v>
      </c>
      <c r="E2405" t="str">
        <f t="shared" si="37"/>
        <v>7500100-Atividades veterinárias</v>
      </c>
    </row>
    <row r="2406" spans="1:5" hidden="1">
      <c r="A2406">
        <v>3064</v>
      </c>
      <c r="B2406">
        <v>7711000</v>
      </c>
      <c r="D2406" t="s">
        <v>1991</v>
      </c>
      <c r="E2406" t="str">
        <f t="shared" si="37"/>
        <v>7711000-Locação de automóveis sem condutor</v>
      </c>
    </row>
    <row r="2407" spans="1:5" hidden="1">
      <c r="A2407">
        <v>3064</v>
      </c>
      <c r="B2407">
        <v>7719501</v>
      </c>
      <c r="D2407" t="s">
        <v>1992</v>
      </c>
      <c r="E2407" t="str">
        <f t="shared" si="37"/>
        <v>7719501-Locação de embarcações sem tripulação, exceto para fins recreativos</v>
      </c>
    </row>
    <row r="2408" spans="1:5" hidden="1">
      <c r="A2408">
        <v>3064</v>
      </c>
      <c r="B2408">
        <v>7719502</v>
      </c>
      <c r="D2408" t="s">
        <v>1993</v>
      </c>
      <c r="E2408" t="str">
        <f t="shared" si="37"/>
        <v>7719502-Locação de aeronaves sem tripulação</v>
      </c>
    </row>
    <row r="2409" spans="1:5" hidden="1">
      <c r="A2409">
        <v>3064</v>
      </c>
      <c r="B2409">
        <v>7719599</v>
      </c>
      <c r="D2409" t="s">
        <v>1994</v>
      </c>
      <c r="E2409" t="str">
        <f t="shared" si="37"/>
        <v>7719599-Locação de outros meios de transporte não especificados, sem condutor</v>
      </c>
    </row>
    <row r="2410" spans="1:5" hidden="1">
      <c r="A2410">
        <v>3064</v>
      </c>
      <c r="B2410">
        <v>7721700</v>
      </c>
      <c r="D2410" t="s">
        <v>1995</v>
      </c>
      <c r="E2410" t="str">
        <f t="shared" si="37"/>
        <v>7721700-Aluguel de equipamentos recreativos e esportivos</v>
      </c>
    </row>
    <row r="2411" spans="1:5" hidden="1">
      <c r="A2411">
        <v>3064</v>
      </c>
      <c r="B2411">
        <v>7722500</v>
      </c>
      <c r="D2411" t="s">
        <v>1996</v>
      </c>
      <c r="E2411" t="str">
        <f t="shared" si="37"/>
        <v>7722500-Aluguel de fitas de vídeo, DVDs e similares</v>
      </c>
    </row>
    <row r="2412" spans="1:5" hidden="1">
      <c r="A2412">
        <v>3064</v>
      </c>
      <c r="B2412">
        <v>7723300</v>
      </c>
      <c r="D2412" t="s">
        <v>1997</v>
      </c>
      <c r="E2412" t="str">
        <f t="shared" si="37"/>
        <v>7723300-Aluguel de objetos do vestuário, jóias e acessórios</v>
      </c>
    </row>
    <row r="2413" spans="1:5" hidden="1">
      <c r="A2413">
        <v>3064</v>
      </c>
      <c r="B2413">
        <v>7729201</v>
      </c>
      <c r="D2413" t="s">
        <v>1998</v>
      </c>
      <c r="E2413" t="str">
        <f t="shared" si="37"/>
        <v>7729201-Aluguel de aparelhos de jogos eletrônicos</v>
      </c>
    </row>
    <row r="2414" spans="1:5" hidden="1">
      <c r="A2414">
        <v>3064</v>
      </c>
      <c r="B2414">
        <v>7729202</v>
      </c>
      <c r="D2414" t="s">
        <v>1999</v>
      </c>
      <c r="E2414" t="str">
        <f t="shared" si="37"/>
        <v>7729202-Aluguel de móveis, utensílios e aparelhos de uso doméstico e pessoal; instrumentos musicais</v>
      </c>
    </row>
    <row r="2415" spans="1:5" hidden="1">
      <c r="A2415">
        <v>3064</v>
      </c>
      <c r="B2415">
        <v>7729203</v>
      </c>
      <c r="D2415" t="s">
        <v>2000</v>
      </c>
      <c r="E2415" t="str">
        <f t="shared" si="37"/>
        <v>7729203-Aluguel de material médico</v>
      </c>
    </row>
    <row r="2416" spans="1:5" hidden="1">
      <c r="A2416">
        <v>3064</v>
      </c>
      <c r="B2416">
        <v>7729299</v>
      </c>
      <c r="D2416" t="s">
        <v>2001</v>
      </c>
      <c r="E2416" t="str">
        <f t="shared" si="37"/>
        <v>7729299-Aluguel de outros objetos pessoais e domésticos não especificados anteriormente</v>
      </c>
    </row>
    <row r="2417" spans="1:5" hidden="1">
      <c r="A2417">
        <v>3064</v>
      </c>
      <c r="B2417">
        <v>7731400</v>
      </c>
      <c r="D2417" t="s">
        <v>2002</v>
      </c>
      <c r="E2417" t="str">
        <f t="shared" si="37"/>
        <v>7731400-Aluguel de máquinas e equipamentos agrícolas sem operador</v>
      </c>
    </row>
    <row r="2418" spans="1:5" hidden="1">
      <c r="A2418">
        <v>3064</v>
      </c>
      <c r="B2418">
        <v>7732201</v>
      </c>
      <c r="D2418" t="s">
        <v>2003</v>
      </c>
      <c r="E2418" t="str">
        <f t="shared" si="37"/>
        <v>7732201-Aluguel de máquinas e equipamentos para construção sem operador, exceto andaimes</v>
      </c>
    </row>
    <row r="2419" spans="1:5" hidden="1">
      <c r="A2419">
        <v>3064</v>
      </c>
      <c r="B2419">
        <v>7732202</v>
      </c>
      <c r="D2419" t="s">
        <v>2004</v>
      </c>
      <c r="E2419" t="str">
        <f t="shared" si="37"/>
        <v>7732202-Aluguel de andaimes</v>
      </c>
    </row>
    <row r="2420" spans="1:5" hidden="1">
      <c r="A2420">
        <v>3064</v>
      </c>
      <c r="B2420">
        <v>7733100</v>
      </c>
      <c r="D2420" t="s">
        <v>2005</v>
      </c>
      <c r="E2420" t="str">
        <f t="shared" si="37"/>
        <v>7733100-Aluguel de máquinas e equipamentos para escritório</v>
      </c>
    </row>
    <row r="2421" spans="1:5" hidden="1">
      <c r="A2421">
        <v>3064</v>
      </c>
      <c r="B2421">
        <v>7739001</v>
      </c>
      <c r="D2421" t="s">
        <v>2006</v>
      </c>
      <c r="E2421" t="str">
        <f t="shared" si="37"/>
        <v>7739001-Aluguel de máquinas e equipamentos para extração de minérios e petróleo, sem operador</v>
      </c>
    </row>
    <row r="2422" spans="1:5" hidden="1">
      <c r="A2422">
        <v>3064</v>
      </c>
      <c r="B2422">
        <v>7739002</v>
      </c>
      <c r="D2422" t="s">
        <v>2007</v>
      </c>
      <c r="E2422" t="str">
        <f t="shared" si="37"/>
        <v>7739002-Aluguel de equipamentos científicos, médicos e hospitalares, sem operador</v>
      </c>
    </row>
    <row r="2423" spans="1:5" hidden="1">
      <c r="A2423">
        <v>3064</v>
      </c>
      <c r="B2423">
        <v>7739003</v>
      </c>
      <c r="D2423" t="s">
        <v>2008</v>
      </c>
      <c r="E2423" t="str">
        <f t="shared" si="37"/>
        <v>7739003-Aluguel de palcos, coberturas e outras estruturas de uso temporário, exceto andaimes</v>
      </c>
    </row>
    <row r="2424" spans="1:5" hidden="1">
      <c r="A2424">
        <v>3064</v>
      </c>
      <c r="B2424">
        <v>7739099</v>
      </c>
      <c r="D2424" t="s">
        <v>2009</v>
      </c>
      <c r="E2424" t="str">
        <f t="shared" si="37"/>
        <v>7739099-Aluguel máquinas e equipamentos comerciais e industriais não especificados, sem operador</v>
      </c>
    </row>
    <row r="2425" spans="1:5" hidden="1">
      <c r="A2425">
        <v>3064</v>
      </c>
      <c r="B2425">
        <v>7740300</v>
      </c>
      <c r="D2425" t="s">
        <v>2010</v>
      </c>
      <c r="E2425" t="str">
        <f t="shared" si="37"/>
        <v>7740300-Gestão de ativos intangíveis não-financeiros</v>
      </c>
    </row>
    <row r="2426" spans="1:5" hidden="1">
      <c r="A2426">
        <v>3064</v>
      </c>
      <c r="B2426">
        <v>7810800</v>
      </c>
      <c r="D2426" t="s">
        <v>2011</v>
      </c>
      <c r="E2426" t="str">
        <f t="shared" si="37"/>
        <v>7810800-Seleção e agenciamento de mão-de-obra</v>
      </c>
    </row>
    <row r="2427" spans="1:5" hidden="1">
      <c r="A2427">
        <v>3064</v>
      </c>
      <c r="B2427">
        <v>7820500</v>
      </c>
      <c r="D2427" t="s">
        <v>2012</v>
      </c>
      <c r="E2427" t="str">
        <f t="shared" si="37"/>
        <v>7820500-Locação de mão-de-obra temporária</v>
      </c>
    </row>
    <row r="2428" spans="1:5" hidden="1">
      <c r="A2428">
        <v>3064</v>
      </c>
      <c r="B2428">
        <v>7830200</v>
      </c>
      <c r="D2428" t="s">
        <v>2013</v>
      </c>
      <c r="E2428" t="str">
        <f t="shared" si="37"/>
        <v>7830200-Fornecimento e gestão de recursos humanos para terceiros</v>
      </c>
    </row>
    <row r="2429" spans="1:5" hidden="1">
      <c r="A2429">
        <v>3064</v>
      </c>
      <c r="B2429">
        <v>7911200</v>
      </c>
      <c r="D2429" t="s">
        <v>2014</v>
      </c>
      <c r="E2429" t="str">
        <f t="shared" si="37"/>
        <v>7911200-Agências de viagens</v>
      </c>
    </row>
    <row r="2430" spans="1:5" hidden="1">
      <c r="A2430">
        <v>3064</v>
      </c>
      <c r="B2430">
        <v>7912100</v>
      </c>
      <c r="D2430" t="s">
        <v>2015</v>
      </c>
      <c r="E2430" t="str">
        <f t="shared" si="37"/>
        <v>7912100-Operadores turísticos</v>
      </c>
    </row>
    <row r="2431" spans="1:5" hidden="1">
      <c r="A2431">
        <v>3064</v>
      </c>
      <c r="B2431">
        <v>7990200</v>
      </c>
      <c r="D2431" t="s">
        <v>2016</v>
      </c>
      <c r="E2431" t="str">
        <f t="shared" si="37"/>
        <v>7990200-Serviços de reservas e outros serviços de turismo não especificados anteriormente</v>
      </c>
    </row>
    <row r="2432" spans="1:5" hidden="1">
      <c r="A2432">
        <v>3064</v>
      </c>
      <c r="B2432">
        <v>8011101</v>
      </c>
      <c r="D2432" t="s">
        <v>2017</v>
      </c>
      <c r="E2432" t="str">
        <f t="shared" si="37"/>
        <v>8011101-Atividades de vigilância e segurança privada</v>
      </c>
    </row>
    <row r="2433" spans="1:5" hidden="1">
      <c r="A2433">
        <v>3064</v>
      </c>
      <c r="B2433">
        <v>8011102</v>
      </c>
      <c r="D2433" t="s">
        <v>2018</v>
      </c>
      <c r="E2433" t="str">
        <f t="shared" si="37"/>
        <v>8011102-Serviços de adestramento de cães de guarda</v>
      </c>
    </row>
    <row r="2434" spans="1:5" hidden="1">
      <c r="A2434">
        <v>3064</v>
      </c>
      <c r="B2434">
        <v>8012900</v>
      </c>
      <c r="D2434" t="s">
        <v>2019</v>
      </c>
      <c r="E2434" t="str">
        <f t="shared" si="37"/>
        <v>8012900-Atividades de transporte de valores</v>
      </c>
    </row>
    <row r="2435" spans="1:5" hidden="1">
      <c r="A2435">
        <v>3064</v>
      </c>
      <c r="B2435">
        <v>8020001</v>
      </c>
      <c r="D2435" t="s">
        <v>2020</v>
      </c>
      <c r="E2435" t="str">
        <f t="shared" si="37"/>
        <v>8020001-Atividades de monitoramento de sistemas de segurança eletrônico</v>
      </c>
    </row>
    <row r="2436" spans="1:5" hidden="1">
      <c r="A2436">
        <v>3064</v>
      </c>
      <c r="B2436">
        <v>8020002</v>
      </c>
      <c r="D2436" t="s">
        <v>2021</v>
      </c>
      <c r="E2436" t="str">
        <f t="shared" si="37"/>
        <v>8020002-Outras atividades de serviços de segurança</v>
      </c>
    </row>
    <row r="2437" spans="1:5" hidden="1">
      <c r="A2437">
        <v>3064</v>
      </c>
      <c r="B2437">
        <v>8030700</v>
      </c>
      <c r="D2437" t="s">
        <v>2022</v>
      </c>
      <c r="E2437" t="str">
        <f t="shared" si="37"/>
        <v>8030700-Atividades de investigação particular</v>
      </c>
    </row>
    <row r="2438" spans="1:5" hidden="1">
      <c r="A2438">
        <v>3064</v>
      </c>
      <c r="B2438">
        <v>8121400</v>
      </c>
      <c r="D2438" t="s">
        <v>2024</v>
      </c>
      <c r="E2438" t="str">
        <f t="shared" si="37"/>
        <v>8121400-Limpeza em prédios e em domicílios</v>
      </c>
    </row>
    <row r="2439" spans="1:5" hidden="1">
      <c r="A2439">
        <v>3064</v>
      </c>
      <c r="B2439">
        <v>8122200</v>
      </c>
      <c r="D2439" t="s">
        <v>2025</v>
      </c>
      <c r="E2439" t="str">
        <f t="shared" si="37"/>
        <v>8122200-Imunização e controle de pragas urbanas</v>
      </c>
    </row>
    <row r="2440" spans="1:5" hidden="1">
      <c r="A2440">
        <v>3064</v>
      </c>
      <c r="B2440">
        <v>8129000</v>
      </c>
      <c r="D2440" t="s">
        <v>2026</v>
      </c>
      <c r="E2440" t="str">
        <f t="shared" ref="E2440:E2503" si="38">CONCATENATE(B2440,"-",D2440)</f>
        <v>8129000-Atividades de limpeza não especificadas anteriormente</v>
      </c>
    </row>
    <row r="2441" spans="1:5" hidden="1">
      <c r="A2441">
        <v>3064</v>
      </c>
      <c r="B2441">
        <v>8130300</v>
      </c>
      <c r="D2441" t="s">
        <v>2027</v>
      </c>
      <c r="E2441" t="str">
        <f t="shared" si="38"/>
        <v>8130300-Atividades paisagísticas</v>
      </c>
    </row>
    <row r="2442" spans="1:5" hidden="1">
      <c r="A2442">
        <v>3064</v>
      </c>
      <c r="B2442">
        <v>8211300</v>
      </c>
      <c r="D2442" t="s">
        <v>2028</v>
      </c>
      <c r="E2442" t="str">
        <f t="shared" si="38"/>
        <v>8211300-Serviços combinados de escritório e apoio administrativo</v>
      </c>
    </row>
    <row r="2443" spans="1:5" hidden="1">
      <c r="A2443">
        <v>3064</v>
      </c>
      <c r="B2443">
        <v>8219901</v>
      </c>
      <c r="D2443" t="s">
        <v>2029</v>
      </c>
      <c r="E2443" t="str">
        <f t="shared" si="38"/>
        <v>8219901-Fotocópias</v>
      </c>
    </row>
    <row r="2444" spans="1:5" hidden="1">
      <c r="A2444">
        <v>3064</v>
      </c>
      <c r="B2444">
        <v>8219999</v>
      </c>
      <c r="D2444" t="s">
        <v>2030</v>
      </c>
      <c r="E2444" t="str">
        <f t="shared" si="38"/>
        <v>8219999-Preparação de documentos e serviços especializados de apoio administrativo não especificados</v>
      </c>
    </row>
    <row r="2445" spans="1:5" hidden="1">
      <c r="A2445">
        <v>3064</v>
      </c>
      <c r="B2445">
        <v>8220200</v>
      </c>
      <c r="D2445" t="s">
        <v>2031</v>
      </c>
      <c r="E2445" t="str">
        <f t="shared" si="38"/>
        <v>8220200-Atividades de teleatendimento</v>
      </c>
    </row>
    <row r="2446" spans="1:5" hidden="1">
      <c r="A2446">
        <v>3064</v>
      </c>
      <c r="B2446">
        <v>8230001</v>
      </c>
      <c r="D2446" t="s">
        <v>2032</v>
      </c>
      <c r="E2446" t="str">
        <f t="shared" si="38"/>
        <v>8230001-Serviços de organização de feiras, congressos, exposições e festas</v>
      </c>
    </row>
    <row r="2447" spans="1:5" hidden="1">
      <c r="A2447">
        <v>3064</v>
      </c>
      <c r="B2447">
        <v>8230002</v>
      </c>
      <c r="D2447" t="s">
        <v>2033</v>
      </c>
      <c r="E2447" t="str">
        <f t="shared" si="38"/>
        <v>8230002-Casas de festas e eventos</v>
      </c>
    </row>
    <row r="2448" spans="1:5" hidden="1">
      <c r="A2448">
        <v>3064</v>
      </c>
      <c r="B2448">
        <v>8291100</v>
      </c>
      <c r="D2448" t="s">
        <v>2034</v>
      </c>
      <c r="E2448" t="str">
        <f t="shared" si="38"/>
        <v>8291100-Atividades de cobrança e informações cadastrais</v>
      </c>
    </row>
    <row r="2449" spans="1:5" hidden="1">
      <c r="A2449">
        <v>3064</v>
      </c>
      <c r="B2449">
        <v>8292000</v>
      </c>
      <c r="D2449" t="s">
        <v>2035</v>
      </c>
      <c r="E2449" t="str">
        <f t="shared" si="38"/>
        <v>8292000-Envasamento e empacotamento sob contrato</v>
      </c>
    </row>
    <row r="2450" spans="1:5" hidden="1">
      <c r="A2450">
        <v>3064</v>
      </c>
      <c r="B2450">
        <v>8299701</v>
      </c>
      <c r="D2450" t="s">
        <v>2036</v>
      </c>
      <c r="E2450" t="str">
        <f t="shared" si="38"/>
        <v>8299701-Medição de consumo de energia elétrica, gás e água</v>
      </c>
    </row>
    <row r="2451" spans="1:5" hidden="1">
      <c r="A2451">
        <v>3064</v>
      </c>
      <c r="B2451">
        <v>8299702</v>
      </c>
      <c r="D2451" t="s">
        <v>2037</v>
      </c>
      <c r="E2451" t="str">
        <f t="shared" si="38"/>
        <v>8299702-Emissão de vales-alimentação, vales-transporte e similares</v>
      </c>
    </row>
    <row r="2452" spans="1:5" hidden="1">
      <c r="A2452">
        <v>3064</v>
      </c>
      <c r="B2452">
        <v>8299703</v>
      </c>
      <c r="D2452" t="s">
        <v>2038</v>
      </c>
      <c r="E2452" t="str">
        <f t="shared" si="38"/>
        <v>8299703-Serviços de gravação de carimbos, exceto confecção</v>
      </c>
    </row>
    <row r="2453" spans="1:5" hidden="1">
      <c r="A2453">
        <v>3064</v>
      </c>
      <c r="B2453">
        <v>8299704</v>
      </c>
      <c r="D2453" t="s">
        <v>2039</v>
      </c>
      <c r="E2453" t="str">
        <f t="shared" si="38"/>
        <v>8299704-Leiloeiros independentes</v>
      </c>
    </row>
    <row r="2454" spans="1:5" hidden="1">
      <c r="A2454">
        <v>3064</v>
      </c>
      <c r="B2454">
        <v>8299705</v>
      </c>
      <c r="D2454" t="s">
        <v>2040</v>
      </c>
      <c r="E2454" t="str">
        <f t="shared" si="38"/>
        <v>8299705-Serviços de levantamento de fundos sob contrato</v>
      </c>
    </row>
    <row r="2455" spans="1:5" hidden="1">
      <c r="A2455">
        <v>3064</v>
      </c>
      <c r="B2455">
        <v>8299706</v>
      </c>
      <c r="D2455" t="s">
        <v>2041</v>
      </c>
      <c r="E2455" t="str">
        <f t="shared" si="38"/>
        <v>8299706-Casas lotéricas</v>
      </c>
    </row>
    <row r="2456" spans="1:5" hidden="1">
      <c r="A2456">
        <v>3064</v>
      </c>
      <c r="B2456">
        <v>8299707</v>
      </c>
      <c r="D2456" t="s">
        <v>2042</v>
      </c>
      <c r="E2456" t="str">
        <f t="shared" si="38"/>
        <v>8299707-Salas de acesso à internet</v>
      </c>
    </row>
    <row r="2457" spans="1:5" hidden="1">
      <c r="A2457">
        <v>3064</v>
      </c>
      <c r="B2457">
        <v>8299799</v>
      </c>
      <c r="D2457" t="s">
        <v>2043</v>
      </c>
      <c r="E2457" t="str">
        <f t="shared" si="38"/>
        <v>8299799-Outras atividades de serviços prestados principalmente às empresas não especificadas</v>
      </c>
    </row>
    <row r="2458" spans="1:5" hidden="1">
      <c r="A2458">
        <v>3064</v>
      </c>
      <c r="B2458">
        <v>8511200</v>
      </c>
      <c r="D2458" t="s">
        <v>2044</v>
      </c>
      <c r="E2458" t="str">
        <f t="shared" si="38"/>
        <v>8511200-Educação infantil - creche</v>
      </c>
    </row>
    <row r="2459" spans="1:5" hidden="1">
      <c r="A2459">
        <v>3064</v>
      </c>
      <c r="B2459">
        <v>8512100</v>
      </c>
      <c r="D2459" t="s">
        <v>2045</v>
      </c>
      <c r="E2459" t="str">
        <f t="shared" si="38"/>
        <v>8512100-Educação infantil - pré-escola</v>
      </c>
    </row>
    <row r="2460" spans="1:5" hidden="1">
      <c r="A2460">
        <v>3064</v>
      </c>
      <c r="B2460">
        <v>8513900</v>
      </c>
      <c r="D2460" t="s">
        <v>2046</v>
      </c>
      <c r="E2460" t="str">
        <f t="shared" si="38"/>
        <v>8513900-Ensino fundamental</v>
      </c>
    </row>
    <row r="2461" spans="1:5" hidden="1">
      <c r="A2461">
        <v>3064</v>
      </c>
      <c r="B2461">
        <v>8520100</v>
      </c>
      <c r="D2461" t="s">
        <v>2047</v>
      </c>
      <c r="E2461" t="str">
        <f t="shared" si="38"/>
        <v>8520100-Ensino médio</v>
      </c>
    </row>
    <row r="2462" spans="1:5" hidden="1">
      <c r="A2462">
        <v>3064</v>
      </c>
      <c r="B2462">
        <v>8531700</v>
      </c>
      <c r="D2462" t="s">
        <v>2048</v>
      </c>
      <c r="E2462" t="str">
        <f t="shared" si="38"/>
        <v>8531700-Educação superior - graduação</v>
      </c>
    </row>
    <row r="2463" spans="1:5" hidden="1">
      <c r="A2463">
        <v>3064</v>
      </c>
      <c r="B2463">
        <v>8532500</v>
      </c>
      <c r="D2463" t="s">
        <v>2049</v>
      </c>
      <c r="E2463" t="str">
        <f t="shared" si="38"/>
        <v>8532500-Educação superior - graduação e pós-graduação</v>
      </c>
    </row>
    <row r="2464" spans="1:5" hidden="1">
      <c r="A2464">
        <v>3064</v>
      </c>
      <c r="B2464">
        <v>8533300</v>
      </c>
      <c r="D2464" t="s">
        <v>2050</v>
      </c>
      <c r="E2464" t="str">
        <f t="shared" si="38"/>
        <v>8533300-Educação superior - pós-graduação e extensão</v>
      </c>
    </row>
    <row r="2465" spans="1:5" hidden="1">
      <c r="A2465">
        <v>3064</v>
      </c>
      <c r="B2465">
        <v>8541400</v>
      </c>
      <c r="D2465" t="s">
        <v>2051</v>
      </c>
      <c r="E2465" t="str">
        <f t="shared" si="38"/>
        <v>8541400-Educação profissional de nível técnico</v>
      </c>
    </row>
    <row r="2466" spans="1:5" hidden="1">
      <c r="A2466">
        <v>3064</v>
      </c>
      <c r="B2466">
        <v>8542200</v>
      </c>
      <c r="D2466" t="s">
        <v>2052</v>
      </c>
      <c r="E2466" t="str">
        <f t="shared" si="38"/>
        <v>8542200-Educação profissional de nível tecnológico</v>
      </c>
    </row>
    <row r="2467" spans="1:5" hidden="1">
      <c r="A2467">
        <v>3064</v>
      </c>
      <c r="B2467">
        <v>8550301</v>
      </c>
      <c r="D2467" t="s">
        <v>2053</v>
      </c>
      <c r="E2467" t="str">
        <f t="shared" si="38"/>
        <v>8550301-Administração de Caixas Escolares</v>
      </c>
    </row>
    <row r="2468" spans="1:5" hidden="1">
      <c r="A2468">
        <v>3064</v>
      </c>
      <c r="B2468">
        <v>8550302</v>
      </c>
      <c r="D2468" t="s">
        <v>2054</v>
      </c>
      <c r="E2468" t="str">
        <f t="shared" si="38"/>
        <v>8550302-Atividades de apoio à educação, exceto caixas escolares</v>
      </c>
    </row>
    <row r="2469" spans="1:5" hidden="1">
      <c r="A2469">
        <v>3064</v>
      </c>
      <c r="B2469">
        <v>8591100</v>
      </c>
      <c r="D2469" t="s">
        <v>2055</v>
      </c>
      <c r="E2469" t="str">
        <f t="shared" si="38"/>
        <v>8591100-Ensino de esportes</v>
      </c>
    </row>
    <row r="2470" spans="1:5" hidden="1">
      <c r="A2470">
        <v>3064</v>
      </c>
      <c r="B2470">
        <v>8592901</v>
      </c>
      <c r="D2470" t="s">
        <v>2056</v>
      </c>
      <c r="E2470" t="str">
        <f t="shared" si="38"/>
        <v>8592901-Ensino de dança</v>
      </c>
    </row>
    <row r="2471" spans="1:5" hidden="1">
      <c r="A2471">
        <v>3064</v>
      </c>
      <c r="B2471">
        <v>8592902</v>
      </c>
      <c r="D2471" t="s">
        <v>2057</v>
      </c>
      <c r="E2471" t="str">
        <f t="shared" si="38"/>
        <v>8592902-Ensino de artes cênicas, exceto dança</v>
      </c>
    </row>
    <row r="2472" spans="1:5" hidden="1">
      <c r="A2472">
        <v>3064</v>
      </c>
      <c r="B2472">
        <v>8592903</v>
      </c>
      <c r="D2472" t="s">
        <v>2058</v>
      </c>
      <c r="E2472" t="str">
        <f t="shared" si="38"/>
        <v>8592903-Ensino de música</v>
      </c>
    </row>
    <row r="2473" spans="1:5" hidden="1">
      <c r="A2473">
        <v>3064</v>
      </c>
      <c r="B2473">
        <v>8592999</v>
      </c>
      <c r="D2473" t="s">
        <v>2059</v>
      </c>
      <c r="E2473" t="str">
        <f t="shared" si="38"/>
        <v>8592999-Ensino de arte e cultura não especificado</v>
      </c>
    </row>
    <row r="2474" spans="1:5" hidden="1">
      <c r="A2474">
        <v>3064</v>
      </c>
      <c r="B2474">
        <v>8593700</v>
      </c>
      <c r="D2474" t="s">
        <v>2060</v>
      </c>
      <c r="E2474" t="str">
        <f t="shared" si="38"/>
        <v>8593700-Ensino de idiomas</v>
      </c>
    </row>
    <row r="2475" spans="1:5" hidden="1">
      <c r="A2475">
        <v>3064</v>
      </c>
      <c r="B2475">
        <v>8599601</v>
      </c>
      <c r="D2475" t="s">
        <v>2061</v>
      </c>
      <c r="E2475" t="str">
        <f t="shared" si="38"/>
        <v>8599601-Formação de condutores</v>
      </c>
    </row>
    <row r="2476" spans="1:5" hidden="1">
      <c r="A2476">
        <v>3064</v>
      </c>
      <c r="B2476">
        <v>8599602</v>
      </c>
      <c r="D2476" t="s">
        <v>2062</v>
      </c>
      <c r="E2476" t="str">
        <f t="shared" si="38"/>
        <v>8599602-Cursos de pilotagem</v>
      </c>
    </row>
    <row r="2477" spans="1:5" hidden="1">
      <c r="A2477">
        <v>3064</v>
      </c>
      <c r="B2477">
        <v>8599603</v>
      </c>
      <c r="D2477" t="s">
        <v>2063</v>
      </c>
      <c r="E2477" t="str">
        <f t="shared" si="38"/>
        <v>8599603-Treinamento em informática</v>
      </c>
    </row>
    <row r="2478" spans="1:5" hidden="1">
      <c r="A2478">
        <v>3064</v>
      </c>
      <c r="B2478">
        <v>8599604</v>
      </c>
      <c r="D2478" t="s">
        <v>2064</v>
      </c>
      <c r="E2478" t="str">
        <f t="shared" si="38"/>
        <v>8599604-Treinamento em desenvolvimento profissional e gerencial</v>
      </c>
    </row>
    <row r="2479" spans="1:5" hidden="1">
      <c r="A2479">
        <v>3064</v>
      </c>
      <c r="B2479">
        <v>8599605</v>
      </c>
      <c r="D2479" t="s">
        <v>2065</v>
      </c>
      <c r="E2479" t="str">
        <f t="shared" si="38"/>
        <v>8599605-Cursos preparatórios para concursos</v>
      </c>
    </row>
    <row r="2480" spans="1:5" hidden="1">
      <c r="A2480">
        <v>3064</v>
      </c>
      <c r="B2480">
        <v>8599699</v>
      </c>
      <c r="D2480" t="s">
        <v>2066</v>
      </c>
      <c r="E2480" t="str">
        <f t="shared" si="38"/>
        <v>8599699-Outras atividades de ensino não especificadas</v>
      </c>
    </row>
    <row r="2481" spans="1:5" hidden="1">
      <c r="A2481">
        <v>3064</v>
      </c>
      <c r="B2481">
        <v>8621601</v>
      </c>
      <c r="D2481" t="s">
        <v>2067</v>
      </c>
      <c r="E2481" t="str">
        <f t="shared" si="38"/>
        <v>8621601-UTI móvel</v>
      </c>
    </row>
    <row r="2482" spans="1:5" hidden="1">
      <c r="A2482">
        <v>3064</v>
      </c>
      <c r="B2482">
        <v>8621602</v>
      </c>
      <c r="D2482" t="s">
        <v>2068</v>
      </c>
      <c r="E2482" t="str">
        <f t="shared" si="38"/>
        <v>8621602-Serviços móveis de atendimento a urgências, exceto por UTI móvel</v>
      </c>
    </row>
    <row r="2483" spans="1:5" hidden="1">
      <c r="A2483">
        <v>3064</v>
      </c>
      <c r="B2483">
        <v>8622400</v>
      </c>
      <c r="D2483" t="s">
        <v>2069</v>
      </c>
      <c r="E2483" t="str">
        <f t="shared" si="38"/>
        <v>8622400-Serviços de remoção de pacientes, exceto os serviços móveis de atendimento a urgências</v>
      </c>
    </row>
    <row r="2484" spans="1:5" hidden="1">
      <c r="A2484">
        <v>3064</v>
      </c>
      <c r="B2484">
        <v>8630501</v>
      </c>
      <c r="D2484" t="s">
        <v>2070</v>
      </c>
      <c r="E2484" t="str">
        <f t="shared" si="38"/>
        <v>8630501-Atividade médica ambulatorial com recursos para realização de procedimentos cirúrgicos</v>
      </c>
    </row>
    <row r="2485" spans="1:5" hidden="1">
      <c r="A2485">
        <v>3064</v>
      </c>
      <c r="B2485">
        <v>8630502</v>
      </c>
      <c r="D2485" t="s">
        <v>2071</v>
      </c>
      <c r="E2485" t="str">
        <f t="shared" si="38"/>
        <v>8630502-Atividade médica ambulatorial com recursos para realização de exames complementares</v>
      </c>
    </row>
    <row r="2486" spans="1:5" hidden="1">
      <c r="A2486">
        <v>3064</v>
      </c>
      <c r="B2486">
        <v>8630503</v>
      </c>
      <c r="D2486" t="s">
        <v>2072</v>
      </c>
      <c r="E2486" t="str">
        <f t="shared" si="38"/>
        <v>8630503-Atividade médica ambulatorial restrita a consultas</v>
      </c>
    </row>
    <row r="2487" spans="1:5" hidden="1">
      <c r="A2487">
        <v>3064</v>
      </c>
      <c r="B2487">
        <v>8630504</v>
      </c>
      <c r="D2487" t="s">
        <v>2073</v>
      </c>
      <c r="E2487" t="str">
        <f t="shared" si="38"/>
        <v>8630504-Atividade odontológica</v>
      </c>
    </row>
    <row r="2488" spans="1:5" hidden="1">
      <c r="A2488">
        <v>3064</v>
      </c>
      <c r="B2488">
        <v>8630506</v>
      </c>
      <c r="D2488" t="s">
        <v>2074</v>
      </c>
      <c r="E2488" t="str">
        <f t="shared" si="38"/>
        <v>8630506-Serviços de vacinação e imunização humana</v>
      </c>
    </row>
    <row r="2489" spans="1:5" hidden="1">
      <c r="A2489">
        <v>3064</v>
      </c>
      <c r="B2489">
        <v>8630507</v>
      </c>
      <c r="D2489" t="s">
        <v>2075</v>
      </c>
      <c r="E2489" t="str">
        <f t="shared" si="38"/>
        <v>8630507-Atividades de reprodução humana assistida</v>
      </c>
    </row>
    <row r="2490" spans="1:5" hidden="1">
      <c r="A2490">
        <v>3064</v>
      </c>
      <c r="B2490">
        <v>8630599</v>
      </c>
      <c r="D2490" t="s">
        <v>2076</v>
      </c>
      <c r="E2490" t="str">
        <f t="shared" si="38"/>
        <v>8630599-Atividades de atenção ambulatorial não especificadas</v>
      </c>
    </row>
    <row r="2491" spans="1:5" hidden="1">
      <c r="A2491">
        <v>3064</v>
      </c>
      <c r="B2491">
        <v>8640201</v>
      </c>
      <c r="D2491" t="s">
        <v>2077</v>
      </c>
      <c r="E2491" t="str">
        <f t="shared" si="38"/>
        <v>8640201-Laboratórios de anatomia patológica e citológica</v>
      </c>
    </row>
    <row r="2492" spans="1:5" hidden="1">
      <c r="A2492">
        <v>3064</v>
      </c>
      <c r="B2492">
        <v>8640202</v>
      </c>
      <c r="D2492" t="s">
        <v>2078</v>
      </c>
      <c r="E2492" t="str">
        <f t="shared" si="38"/>
        <v>8640202-Laboratórios clínicos</v>
      </c>
    </row>
    <row r="2493" spans="1:5" hidden="1">
      <c r="A2493">
        <v>3064</v>
      </c>
      <c r="B2493">
        <v>8640203</v>
      </c>
      <c r="D2493" t="s">
        <v>2079</v>
      </c>
      <c r="E2493" t="str">
        <f t="shared" si="38"/>
        <v>8640203-Serviços de diálise e nefrologia</v>
      </c>
    </row>
    <row r="2494" spans="1:5" hidden="1">
      <c r="A2494">
        <v>3064</v>
      </c>
      <c r="B2494">
        <v>8640204</v>
      </c>
      <c r="D2494" t="s">
        <v>2080</v>
      </c>
      <c r="E2494" t="str">
        <f t="shared" si="38"/>
        <v>8640204-Serviços de tomografia</v>
      </c>
    </row>
    <row r="2495" spans="1:5" hidden="1">
      <c r="A2495">
        <v>3064</v>
      </c>
      <c r="B2495">
        <v>8640205</v>
      </c>
      <c r="D2495" t="s">
        <v>2081</v>
      </c>
      <c r="E2495" t="str">
        <f t="shared" si="38"/>
        <v>8640205-Serviços de diagnóstico por imagem com uso de radiação ionizante, exceto tomografia</v>
      </c>
    </row>
    <row r="2496" spans="1:5" hidden="1">
      <c r="A2496">
        <v>3064</v>
      </c>
      <c r="B2496">
        <v>8640206</v>
      </c>
      <c r="D2496" t="s">
        <v>2082</v>
      </c>
      <c r="E2496" t="str">
        <f t="shared" si="38"/>
        <v>8640206-Serviços de ressonância magnética</v>
      </c>
    </row>
    <row r="2497" spans="1:5" hidden="1">
      <c r="A2497">
        <v>3064</v>
      </c>
      <c r="B2497">
        <v>8640207</v>
      </c>
      <c r="D2497" t="s">
        <v>2083</v>
      </c>
      <c r="E2497" t="str">
        <f t="shared" si="38"/>
        <v>8640207-Serviços de diagnóstico por imagem sem uso de radiação ionizante, exceto ressonância magnética</v>
      </c>
    </row>
    <row r="2498" spans="1:5" hidden="1">
      <c r="A2498">
        <v>3064</v>
      </c>
      <c r="B2498">
        <v>8640208</v>
      </c>
      <c r="D2498" t="s">
        <v>2084</v>
      </c>
      <c r="E2498" t="str">
        <f t="shared" si="38"/>
        <v>8640208-Serviços de diagnóstico por registro gráfico - ECG, EEG e outros exames análogos</v>
      </c>
    </row>
    <row r="2499" spans="1:5" hidden="1">
      <c r="A2499">
        <v>3064</v>
      </c>
      <c r="B2499">
        <v>8640209</v>
      </c>
      <c r="D2499" t="s">
        <v>2085</v>
      </c>
      <c r="E2499" t="str">
        <f t="shared" si="38"/>
        <v>8640209-Serviços de diagnóstico por métodos ópticos - endoscopia e outros exames análogos</v>
      </c>
    </row>
    <row r="2500" spans="1:5" hidden="1">
      <c r="A2500">
        <v>3064</v>
      </c>
      <c r="B2500">
        <v>8640210</v>
      </c>
      <c r="D2500" t="s">
        <v>2086</v>
      </c>
      <c r="E2500" t="str">
        <f t="shared" si="38"/>
        <v>8640210-Serviços de quimioterapia</v>
      </c>
    </row>
    <row r="2501" spans="1:5" hidden="1">
      <c r="A2501">
        <v>3064</v>
      </c>
      <c r="B2501">
        <v>8640211</v>
      </c>
      <c r="D2501" t="s">
        <v>2087</v>
      </c>
      <c r="E2501" t="str">
        <f t="shared" si="38"/>
        <v>8640211-Serviços de radioterapia</v>
      </c>
    </row>
    <row r="2502" spans="1:5" hidden="1">
      <c r="A2502">
        <v>3064</v>
      </c>
      <c r="B2502">
        <v>8640212</v>
      </c>
      <c r="D2502" t="s">
        <v>2088</v>
      </c>
      <c r="E2502" t="str">
        <f t="shared" si="38"/>
        <v>8640212-Serviços de hemoterapia</v>
      </c>
    </row>
    <row r="2503" spans="1:5" hidden="1">
      <c r="A2503">
        <v>3064</v>
      </c>
      <c r="B2503">
        <v>8640213</v>
      </c>
      <c r="D2503" t="s">
        <v>2089</v>
      </c>
      <c r="E2503" t="str">
        <f t="shared" si="38"/>
        <v>8640213-Serviços de litotripsia</v>
      </c>
    </row>
    <row r="2504" spans="1:5" hidden="1">
      <c r="A2504">
        <v>3064</v>
      </c>
      <c r="B2504">
        <v>8640214</v>
      </c>
      <c r="D2504" t="s">
        <v>2090</v>
      </c>
      <c r="E2504" t="str">
        <f t="shared" ref="E2504:E2567" si="39">CONCATENATE(B2504,"-",D2504)</f>
        <v>8640214-Serviços de bancos de células e tecidos humanos</v>
      </c>
    </row>
    <row r="2505" spans="1:5" hidden="1">
      <c r="A2505">
        <v>3064</v>
      </c>
      <c r="B2505">
        <v>8640299</v>
      </c>
      <c r="D2505" t="s">
        <v>2091</v>
      </c>
      <c r="E2505" t="str">
        <f t="shared" si="39"/>
        <v>8640299-Atividades de serviços de complementação diagnóstica e terapêutica não especificadas</v>
      </c>
    </row>
    <row r="2506" spans="1:5" hidden="1">
      <c r="A2506">
        <v>3064</v>
      </c>
      <c r="B2506">
        <v>8650001</v>
      </c>
      <c r="D2506" t="s">
        <v>2092</v>
      </c>
      <c r="E2506" t="str">
        <f t="shared" si="39"/>
        <v>8650001-Atividades de enfermagem</v>
      </c>
    </row>
    <row r="2507" spans="1:5" hidden="1">
      <c r="A2507">
        <v>3064</v>
      </c>
      <c r="B2507">
        <v>8650002</v>
      </c>
      <c r="D2507" t="s">
        <v>2093</v>
      </c>
      <c r="E2507" t="str">
        <f t="shared" si="39"/>
        <v>8650002-Atividades de profissionais da nutrição</v>
      </c>
    </row>
    <row r="2508" spans="1:5" hidden="1">
      <c r="A2508">
        <v>3064</v>
      </c>
      <c r="B2508">
        <v>8650003</v>
      </c>
      <c r="D2508" t="s">
        <v>2094</v>
      </c>
      <c r="E2508" t="str">
        <f t="shared" si="39"/>
        <v>8650003-Atividades de psicologia e psicanálise</v>
      </c>
    </row>
    <row r="2509" spans="1:5" hidden="1">
      <c r="A2509">
        <v>3064</v>
      </c>
      <c r="B2509">
        <v>8650004</v>
      </c>
      <c r="D2509" t="s">
        <v>2095</v>
      </c>
      <c r="E2509" t="str">
        <f t="shared" si="39"/>
        <v>8650004-Atividades de fisioterapia</v>
      </c>
    </row>
    <row r="2510" spans="1:5" hidden="1">
      <c r="A2510">
        <v>3064</v>
      </c>
      <c r="B2510">
        <v>8650005</v>
      </c>
      <c r="D2510" t="s">
        <v>2096</v>
      </c>
      <c r="E2510" t="str">
        <f t="shared" si="39"/>
        <v>8650005-Atividades de terapia ocupacional</v>
      </c>
    </row>
    <row r="2511" spans="1:5" hidden="1">
      <c r="A2511">
        <v>3064</v>
      </c>
      <c r="B2511">
        <v>8650006</v>
      </c>
      <c r="D2511" t="s">
        <v>2097</v>
      </c>
      <c r="E2511" t="str">
        <f t="shared" si="39"/>
        <v>8650006-Atividades de fonoaudiologia</v>
      </c>
    </row>
    <row r="2512" spans="1:5" hidden="1">
      <c r="A2512">
        <v>3064</v>
      </c>
      <c r="B2512">
        <v>8650007</v>
      </c>
      <c r="D2512" t="s">
        <v>2098</v>
      </c>
      <c r="E2512" t="str">
        <f t="shared" si="39"/>
        <v>8650007-Atividades de terapia de nutrição enteral e parenteral</v>
      </c>
    </row>
    <row r="2513" spans="1:5" hidden="1">
      <c r="A2513">
        <v>3064</v>
      </c>
      <c r="B2513">
        <v>8650099</v>
      </c>
      <c r="D2513" t="s">
        <v>2099</v>
      </c>
      <c r="E2513" t="str">
        <f t="shared" si="39"/>
        <v>8650099-Atividades de profissionais da área de saúde não especificadas</v>
      </c>
    </row>
    <row r="2514" spans="1:5" hidden="1">
      <c r="A2514">
        <v>3064</v>
      </c>
      <c r="B2514">
        <v>8660700</v>
      </c>
      <c r="D2514" t="s">
        <v>2100</v>
      </c>
      <c r="E2514" t="str">
        <f t="shared" si="39"/>
        <v>8660700-Atividades de apoio à gestão de saúde</v>
      </c>
    </row>
    <row r="2515" spans="1:5" hidden="1">
      <c r="A2515">
        <v>3064</v>
      </c>
      <c r="B2515">
        <v>8690901</v>
      </c>
      <c r="D2515" t="s">
        <v>2101</v>
      </c>
      <c r="E2515" t="str">
        <f t="shared" si="39"/>
        <v>8690901-Atividades de práticas integrativas e complementares em saúde humana</v>
      </c>
    </row>
    <row r="2516" spans="1:5" hidden="1">
      <c r="A2516">
        <v>3064</v>
      </c>
      <c r="B2516">
        <v>8690902</v>
      </c>
      <c r="D2516" t="s">
        <v>2102</v>
      </c>
      <c r="E2516" t="str">
        <f t="shared" si="39"/>
        <v>8690902-Atividades de bancos de leite humano</v>
      </c>
    </row>
    <row r="2517" spans="1:5" hidden="1">
      <c r="A2517">
        <v>3064</v>
      </c>
      <c r="B2517">
        <v>8690903</v>
      </c>
      <c r="D2517" t="s">
        <v>2103</v>
      </c>
      <c r="E2517" t="str">
        <f t="shared" si="39"/>
        <v>8690903-Atividades de acupuntura</v>
      </c>
    </row>
    <row r="2518" spans="1:5" hidden="1">
      <c r="A2518">
        <v>3064</v>
      </c>
      <c r="B2518">
        <v>8690904</v>
      </c>
      <c r="D2518" t="s">
        <v>2104</v>
      </c>
      <c r="E2518" t="str">
        <f t="shared" si="39"/>
        <v>8690904-Atividades de podologia</v>
      </c>
    </row>
    <row r="2519" spans="1:5" hidden="1">
      <c r="A2519">
        <v>3064</v>
      </c>
      <c r="B2519">
        <v>8690999</v>
      </c>
      <c r="D2519" t="s">
        <v>2105</v>
      </c>
      <c r="E2519" t="str">
        <f t="shared" si="39"/>
        <v>8690999-Outras atividades de atenção à saúde humana não especificadas</v>
      </c>
    </row>
    <row r="2520" spans="1:5" hidden="1">
      <c r="A2520">
        <v>3064</v>
      </c>
      <c r="B2520">
        <v>8711501</v>
      </c>
      <c r="D2520" t="s">
        <v>2106</v>
      </c>
      <c r="E2520" t="str">
        <f t="shared" si="39"/>
        <v>8711501-Clínicas e residências geriátricas</v>
      </c>
    </row>
    <row r="2521" spans="1:5" hidden="1">
      <c r="A2521">
        <v>3064</v>
      </c>
      <c r="B2521">
        <v>8711502</v>
      </c>
      <c r="D2521" t="s">
        <v>2107</v>
      </c>
      <c r="E2521" t="str">
        <f t="shared" si="39"/>
        <v>8711502-Instituições de longa permanência para idosos</v>
      </c>
    </row>
    <row r="2522" spans="1:5" hidden="1">
      <c r="A2522">
        <v>3064</v>
      </c>
      <c r="B2522">
        <v>8711503</v>
      </c>
      <c r="D2522" t="s">
        <v>2108</v>
      </c>
      <c r="E2522" t="str">
        <f t="shared" si="39"/>
        <v>8711503-Atividades de assistência a deficientes físicos, imunodeprimidos e convalescentes</v>
      </c>
    </row>
    <row r="2523" spans="1:5" hidden="1">
      <c r="A2523">
        <v>3064</v>
      </c>
      <c r="B2523">
        <v>8711504</v>
      </c>
      <c r="D2523" t="s">
        <v>2109</v>
      </c>
      <c r="E2523" t="str">
        <f t="shared" si="39"/>
        <v>8711504-Centros de apoio a pacientes com câncer e com AIDS</v>
      </c>
    </row>
    <row r="2524" spans="1:5" hidden="1">
      <c r="A2524">
        <v>3064</v>
      </c>
      <c r="B2524">
        <v>8711505</v>
      </c>
      <c r="D2524" t="s">
        <v>2110</v>
      </c>
      <c r="E2524" t="str">
        <f t="shared" si="39"/>
        <v>8711505-Condomínios residenciais para idosos</v>
      </c>
    </row>
    <row r="2525" spans="1:5" hidden="1">
      <c r="A2525">
        <v>3064</v>
      </c>
      <c r="B2525">
        <v>8712300</v>
      </c>
      <c r="D2525" t="s">
        <v>2111</v>
      </c>
      <c r="E2525" t="str">
        <f t="shared" si="39"/>
        <v>8712300-Atividades de fornecimento de infra-estrutura de apoio e assistência a paciente no domicílio</v>
      </c>
    </row>
    <row r="2526" spans="1:5" hidden="1">
      <c r="A2526">
        <v>3064</v>
      </c>
      <c r="B2526">
        <v>8720401</v>
      </c>
      <c r="D2526" t="s">
        <v>2112</v>
      </c>
      <c r="E2526" t="str">
        <f t="shared" si="39"/>
        <v>8720401-Atividades de centros de assistência psicossocial</v>
      </c>
    </row>
    <row r="2527" spans="1:5" hidden="1">
      <c r="A2527">
        <v>3064</v>
      </c>
      <c r="B2527">
        <v>8720499</v>
      </c>
      <c r="D2527" t="s">
        <v>2113</v>
      </c>
      <c r="E2527" t="str">
        <f t="shared" si="39"/>
        <v>8720499-Assistência psicossocial , portadores distúrbios psíquicos, deficiência mental dependência química</v>
      </c>
    </row>
    <row r="2528" spans="1:5" hidden="1">
      <c r="A2528">
        <v>3064</v>
      </c>
      <c r="B2528">
        <v>8730101</v>
      </c>
      <c r="D2528" t="s">
        <v>2114</v>
      </c>
      <c r="E2528" t="str">
        <f t="shared" si="39"/>
        <v>8730101-Orfanatos</v>
      </c>
    </row>
    <row r="2529" spans="1:5" hidden="1">
      <c r="A2529">
        <v>3064</v>
      </c>
      <c r="B2529">
        <v>8730102</v>
      </c>
      <c r="D2529" t="s">
        <v>2115</v>
      </c>
      <c r="E2529" t="str">
        <f t="shared" si="39"/>
        <v>8730102-Albergues assistenciais</v>
      </c>
    </row>
    <row r="2530" spans="1:5" hidden="1">
      <c r="A2530">
        <v>3064</v>
      </c>
      <c r="B2530">
        <v>8730199</v>
      </c>
      <c r="D2530" t="s">
        <v>2116</v>
      </c>
      <c r="E2530" t="str">
        <f t="shared" si="39"/>
        <v>8730199-Atividades de assistência social prestadas em residências não especificadas</v>
      </c>
    </row>
    <row r="2531" spans="1:5" hidden="1">
      <c r="A2531">
        <v>3064</v>
      </c>
      <c r="B2531">
        <v>8800600</v>
      </c>
      <c r="D2531" t="s">
        <v>2117</v>
      </c>
      <c r="E2531" t="str">
        <f t="shared" si="39"/>
        <v>8800600-Serviços de assistência social sem alojamento</v>
      </c>
    </row>
    <row r="2532" spans="1:5" hidden="1">
      <c r="A2532">
        <v>3064</v>
      </c>
      <c r="B2532">
        <v>9001901</v>
      </c>
      <c r="D2532" t="s">
        <v>2118</v>
      </c>
      <c r="E2532" t="str">
        <f t="shared" si="39"/>
        <v>9001901-Produção teatral</v>
      </c>
    </row>
    <row r="2533" spans="1:5" hidden="1">
      <c r="A2533">
        <v>3064</v>
      </c>
      <c r="B2533">
        <v>9001902</v>
      </c>
      <c r="D2533" t="s">
        <v>2119</v>
      </c>
      <c r="E2533" t="str">
        <f t="shared" si="39"/>
        <v>9001902-Produção musical</v>
      </c>
    </row>
    <row r="2534" spans="1:5" hidden="1">
      <c r="A2534">
        <v>3064</v>
      </c>
      <c r="B2534">
        <v>9001903</v>
      </c>
      <c r="D2534" t="s">
        <v>2120</v>
      </c>
      <c r="E2534" t="str">
        <f t="shared" si="39"/>
        <v>9001903-Produção de espetáculos de dança</v>
      </c>
    </row>
    <row r="2535" spans="1:5" hidden="1">
      <c r="A2535">
        <v>3064</v>
      </c>
      <c r="B2535">
        <v>9001904</v>
      </c>
      <c r="D2535" t="s">
        <v>2121</v>
      </c>
      <c r="E2535" t="str">
        <f t="shared" si="39"/>
        <v>9001904-Produção de espetáculos circenses, de marionetes e similares</v>
      </c>
    </row>
    <row r="2536" spans="1:5" hidden="1">
      <c r="A2536">
        <v>3064</v>
      </c>
      <c r="B2536">
        <v>9001905</v>
      </c>
      <c r="D2536" t="s">
        <v>2122</v>
      </c>
      <c r="E2536" t="str">
        <f t="shared" si="39"/>
        <v>9001905-Produção de espetáculos de rodeios, vaquejadas e similares</v>
      </c>
    </row>
    <row r="2537" spans="1:5" hidden="1">
      <c r="A2537">
        <v>3064</v>
      </c>
      <c r="B2537">
        <v>9001906</v>
      </c>
      <c r="D2537" t="s">
        <v>2123</v>
      </c>
      <c r="E2537" t="str">
        <f t="shared" si="39"/>
        <v>9001906-Atividades de sonorização e de iluminação</v>
      </c>
    </row>
    <row r="2538" spans="1:5" hidden="1">
      <c r="A2538">
        <v>3064</v>
      </c>
      <c r="B2538">
        <v>9001999</v>
      </c>
      <c r="D2538" t="s">
        <v>2124</v>
      </c>
      <c r="E2538" t="str">
        <f t="shared" si="39"/>
        <v>9001999-Artes cênicas, espetáculos e atividades complementares não especificados</v>
      </c>
    </row>
    <row r="2539" spans="1:5" hidden="1">
      <c r="A2539">
        <v>3064</v>
      </c>
      <c r="B2539">
        <v>9002701</v>
      </c>
      <c r="D2539" t="s">
        <v>2125</v>
      </c>
      <c r="E2539" t="str">
        <f t="shared" si="39"/>
        <v>9002701-Atividades de artistas plásticos, jornalistas independentes e escritores</v>
      </c>
    </row>
    <row r="2540" spans="1:5" hidden="1">
      <c r="A2540">
        <v>3064</v>
      </c>
      <c r="B2540">
        <v>9002702</v>
      </c>
      <c r="D2540" t="s">
        <v>2126</v>
      </c>
      <c r="E2540" t="str">
        <f t="shared" si="39"/>
        <v>9002702-Restauração de obras de arte</v>
      </c>
    </row>
    <row r="2541" spans="1:5" hidden="1">
      <c r="A2541">
        <v>3064</v>
      </c>
      <c r="B2541">
        <v>9003500</v>
      </c>
      <c r="D2541" t="s">
        <v>2127</v>
      </c>
      <c r="E2541" t="str">
        <f t="shared" si="39"/>
        <v>9003500-Gestão de espaços para artes cênicas, espetáculos e outras atividades artísticas</v>
      </c>
    </row>
    <row r="2542" spans="1:5" hidden="1">
      <c r="A2542">
        <v>3064</v>
      </c>
      <c r="B2542">
        <v>9101500</v>
      </c>
      <c r="D2542" t="s">
        <v>2128</v>
      </c>
      <c r="E2542" t="str">
        <f t="shared" si="39"/>
        <v>9101500-Atividades de bibliotecas e arquivos</v>
      </c>
    </row>
    <row r="2543" spans="1:5" hidden="1">
      <c r="A2543">
        <v>3064</v>
      </c>
      <c r="B2543">
        <v>9102301</v>
      </c>
      <c r="D2543" t="s">
        <v>2129</v>
      </c>
      <c r="E2543" t="str">
        <f t="shared" si="39"/>
        <v>9102301-Atividades de museus e de exploração de lugares e prédios históricos e atrações similares</v>
      </c>
    </row>
    <row r="2544" spans="1:5" hidden="1">
      <c r="A2544">
        <v>3064</v>
      </c>
      <c r="B2544">
        <v>9102302</v>
      </c>
      <c r="D2544" t="s">
        <v>2130</v>
      </c>
      <c r="E2544" t="str">
        <f t="shared" si="39"/>
        <v>9102302-Restauração e conservação de lugares e prédios históricos</v>
      </c>
    </row>
    <row r="2545" spans="1:5" hidden="1">
      <c r="A2545">
        <v>3064</v>
      </c>
      <c r="B2545">
        <v>9103100</v>
      </c>
      <c r="D2545" t="s">
        <v>2131</v>
      </c>
      <c r="E2545" t="str">
        <f t="shared" si="39"/>
        <v>9103100-Jardins botânicos, zoológicos, parques nacionais, reservas ecológicas e áreas de proteção ambiental</v>
      </c>
    </row>
    <row r="2546" spans="1:5" hidden="1">
      <c r="A2546">
        <v>3064</v>
      </c>
      <c r="B2546">
        <v>9200301</v>
      </c>
      <c r="D2546" t="s">
        <v>2132</v>
      </c>
      <c r="E2546" t="str">
        <f t="shared" si="39"/>
        <v>9200301-Casas de bingo</v>
      </c>
    </row>
    <row r="2547" spans="1:5" hidden="1">
      <c r="A2547">
        <v>3064</v>
      </c>
      <c r="B2547">
        <v>9200302</v>
      </c>
      <c r="D2547" t="s">
        <v>2133</v>
      </c>
      <c r="E2547" t="str">
        <f t="shared" si="39"/>
        <v>9200302-Exploração de apostas em corridas de cavalos</v>
      </c>
    </row>
    <row r="2548" spans="1:5" hidden="1">
      <c r="A2548">
        <v>3064</v>
      </c>
      <c r="B2548">
        <v>9200399</v>
      </c>
      <c r="D2548" t="s">
        <v>2134</v>
      </c>
      <c r="E2548" t="str">
        <f t="shared" si="39"/>
        <v>9200399-Exploração de jogos de azar e apostas não especificados</v>
      </c>
    </row>
    <row r="2549" spans="1:5" hidden="1">
      <c r="A2549">
        <v>3064</v>
      </c>
      <c r="B2549">
        <v>9311500</v>
      </c>
      <c r="D2549" t="s">
        <v>2135</v>
      </c>
      <c r="E2549" t="str">
        <f t="shared" si="39"/>
        <v>9311500-Gestão de instalações de esportes</v>
      </c>
    </row>
    <row r="2550" spans="1:5" hidden="1">
      <c r="A2550">
        <v>3064</v>
      </c>
      <c r="B2550">
        <v>9312300</v>
      </c>
      <c r="D2550" t="s">
        <v>2136</v>
      </c>
      <c r="E2550" t="str">
        <f t="shared" si="39"/>
        <v>9312300-Clubes sociais, esportivos e similares</v>
      </c>
    </row>
    <row r="2551" spans="1:5" hidden="1">
      <c r="A2551">
        <v>3064</v>
      </c>
      <c r="B2551">
        <v>9313100</v>
      </c>
      <c r="D2551" t="s">
        <v>2137</v>
      </c>
      <c r="E2551" t="str">
        <f t="shared" si="39"/>
        <v>9313100-Atividades de condicionamento físico</v>
      </c>
    </row>
    <row r="2552" spans="1:5" hidden="1">
      <c r="A2552">
        <v>3064</v>
      </c>
      <c r="B2552">
        <v>9319101</v>
      </c>
      <c r="D2552" t="s">
        <v>2138</v>
      </c>
      <c r="E2552" t="str">
        <f t="shared" si="39"/>
        <v>9319101-Produção e promoção de eventos esportivos</v>
      </c>
    </row>
    <row r="2553" spans="1:5" hidden="1">
      <c r="A2553">
        <v>3064</v>
      </c>
      <c r="B2553">
        <v>9319199</v>
      </c>
      <c r="D2553" t="s">
        <v>2139</v>
      </c>
      <c r="E2553" t="str">
        <f t="shared" si="39"/>
        <v>9319199-Outras atividades esportivas não especificadas</v>
      </c>
    </row>
    <row r="2554" spans="1:5" hidden="1">
      <c r="A2554">
        <v>3064</v>
      </c>
      <c r="B2554">
        <v>9321200</v>
      </c>
      <c r="D2554" t="s">
        <v>2140</v>
      </c>
      <c r="E2554" t="str">
        <f t="shared" si="39"/>
        <v>9321200-Parques de diversão e parques temáticos</v>
      </c>
    </row>
    <row r="2555" spans="1:5" hidden="1">
      <c r="A2555">
        <v>3064</v>
      </c>
      <c r="B2555">
        <v>9329801</v>
      </c>
      <c r="D2555" t="s">
        <v>2141</v>
      </c>
      <c r="E2555" t="str">
        <f t="shared" si="39"/>
        <v>9329801-Discotecas, danceterias, salões de dança e similares</v>
      </c>
    </row>
    <row r="2556" spans="1:5" hidden="1">
      <c r="A2556">
        <v>3064</v>
      </c>
      <c r="B2556">
        <v>9329802</v>
      </c>
      <c r="D2556" t="s">
        <v>2142</v>
      </c>
      <c r="E2556" t="str">
        <f t="shared" si="39"/>
        <v>9329802-Exploração de boliches</v>
      </c>
    </row>
    <row r="2557" spans="1:5" hidden="1">
      <c r="A2557">
        <v>3064</v>
      </c>
      <c r="B2557">
        <v>9329803</v>
      </c>
      <c r="D2557" t="s">
        <v>2143</v>
      </c>
      <c r="E2557" t="str">
        <f t="shared" si="39"/>
        <v>9329803-Exploração de jogos de sinuca, bilhar e similares</v>
      </c>
    </row>
    <row r="2558" spans="1:5" hidden="1">
      <c r="A2558">
        <v>3064</v>
      </c>
      <c r="B2558">
        <v>9329804</v>
      </c>
      <c r="D2558" t="s">
        <v>2144</v>
      </c>
      <c r="E2558" t="str">
        <f t="shared" si="39"/>
        <v>9329804-Exploração de jogos eletrônicos recreativos</v>
      </c>
    </row>
    <row r="2559" spans="1:5" hidden="1">
      <c r="A2559">
        <v>3064</v>
      </c>
      <c r="B2559">
        <v>9329899</v>
      </c>
      <c r="D2559" t="s">
        <v>2145</v>
      </c>
      <c r="E2559" t="str">
        <f t="shared" si="39"/>
        <v>9329899-Outras atividades de recreação e lazer não especificadas</v>
      </c>
    </row>
    <row r="2560" spans="1:5" hidden="1">
      <c r="A2560">
        <v>3064</v>
      </c>
      <c r="B2560">
        <v>9511800</v>
      </c>
      <c r="D2560" t="s">
        <v>2146</v>
      </c>
      <c r="E2560" t="str">
        <f t="shared" si="39"/>
        <v>9511800-Reparação e manutenção de computadores e de equipamentos periféricos</v>
      </c>
    </row>
    <row r="2561" spans="1:5" hidden="1">
      <c r="A2561">
        <v>3064</v>
      </c>
      <c r="B2561">
        <v>9512600</v>
      </c>
      <c r="D2561" t="s">
        <v>2147</v>
      </c>
      <c r="E2561" t="str">
        <f t="shared" si="39"/>
        <v>9512600-Reparação e manutenção de equipamentos de comunicação</v>
      </c>
    </row>
    <row r="2562" spans="1:5" hidden="1">
      <c r="A2562">
        <v>3064</v>
      </c>
      <c r="B2562">
        <v>9521500</v>
      </c>
      <c r="D2562" t="s">
        <v>2148</v>
      </c>
      <c r="E2562" t="str">
        <f t="shared" si="39"/>
        <v>9521500-Reparação e manutenção de equipamentos eletroeletrônicos de uso pessoal e doméstico</v>
      </c>
    </row>
    <row r="2563" spans="1:5" hidden="1">
      <c r="A2563">
        <v>3064</v>
      </c>
      <c r="B2563">
        <v>9529101</v>
      </c>
      <c r="D2563" t="s">
        <v>2149</v>
      </c>
      <c r="E2563" t="str">
        <f t="shared" si="39"/>
        <v>9529101-Reparação de calçados, bolsas e artigos de viagem</v>
      </c>
    </row>
    <row r="2564" spans="1:5" hidden="1">
      <c r="A2564">
        <v>3064</v>
      </c>
      <c r="B2564">
        <v>9529102</v>
      </c>
      <c r="D2564" t="s">
        <v>2150</v>
      </c>
      <c r="E2564" t="str">
        <f t="shared" si="39"/>
        <v>9529102-Chaveiros</v>
      </c>
    </row>
    <row r="2565" spans="1:5" hidden="1">
      <c r="A2565">
        <v>3064</v>
      </c>
      <c r="B2565">
        <v>9529103</v>
      </c>
      <c r="D2565" t="s">
        <v>2151</v>
      </c>
      <c r="E2565" t="str">
        <f t="shared" si="39"/>
        <v>9529103-Reparação de relógios</v>
      </c>
    </row>
    <row r="2566" spans="1:5" hidden="1">
      <c r="A2566">
        <v>3064</v>
      </c>
      <c r="B2566">
        <v>9529104</v>
      </c>
      <c r="D2566" t="s">
        <v>2152</v>
      </c>
      <c r="E2566" t="str">
        <f t="shared" si="39"/>
        <v>9529104-Reparação de bicicletas, triciclos e outros veículos não-motorizados</v>
      </c>
    </row>
    <row r="2567" spans="1:5" hidden="1">
      <c r="A2567">
        <v>3064</v>
      </c>
      <c r="B2567">
        <v>9529105</v>
      </c>
      <c r="D2567" t="s">
        <v>2153</v>
      </c>
      <c r="E2567" t="str">
        <f t="shared" si="39"/>
        <v>9529105-Reparação de artigos do mobiliário</v>
      </c>
    </row>
    <row r="2568" spans="1:5" hidden="1">
      <c r="A2568">
        <v>3064</v>
      </c>
      <c r="B2568">
        <v>9529106</v>
      </c>
      <c r="D2568" t="s">
        <v>2154</v>
      </c>
      <c r="E2568" t="str">
        <f t="shared" ref="E2568:E2631" si="40">CONCATENATE(B2568,"-",D2568)</f>
        <v>9529106-Reparação de jóias</v>
      </c>
    </row>
    <row r="2569" spans="1:5" hidden="1">
      <c r="A2569">
        <v>3064</v>
      </c>
      <c r="B2569">
        <v>9529199</v>
      </c>
      <c r="D2569" t="s">
        <v>2155</v>
      </c>
      <c r="E2569" t="str">
        <f t="shared" si="40"/>
        <v>9529199-Reparação e manutenção de outros objetos e equipamentos pessoais e domésticos não especificados</v>
      </c>
    </row>
    <row r="2570" spans="1:5" hidden="1">
      <c r="A2570">
        <v>3064</v>
      </c>
      <c r="B2570">
        <v>9601701</v>
      </c>
      <c r="D2570" t="s">
        <v>2156</v>
      </c>
      <c r="E2570" t="str">
        <f t="shared" si="40"/>
        <v>9601701-Lavanderias</v>
      </c>
    </row>
    <row r="2571" spans="1:5" hidden="1">
      <c r="A2571">
        <v>3064</v>
      </c>
      <c r="B2571">
        <v>9601702</v>
      </c>
      <c r="D2571" t="s">
        <v>2157</v>
      </c>
      <c r="E2571" t="str">
        <f t="shared" si="40"/>
        <v>9601702-Tinturarias</v>
      </c>
    </row>
    <row r="2572" spans="1:5" hidden="1">
      <c r="A2572">
        <v>3064</v>
      </c>
      <c r="B2572">
        <v>9601703</v>
      </c>
      <c r="D2572" t="s">
        <v>2158</v>
      </c>
      <c r="E2572" t="str">
        <f t="shared" si="40"/>
        <v>9601703-Toalheiros</v>
      </c>
    </row>
    <row r="2573" spans="1:5" hidden="1">
      <c r="A2573">
        <v>3064</v>
      </c>
      <c r="B2573">
        <v>9602501</v>
      </c>
      <c r="D2573" t="s">
        <v>2159</v>
      </c>
      <c r="E2573" t="str">
        <f t="shared" si="40"/>
        <v>9602501-Cabeleireiros</v>
      </c>
    </row>
    <row r="2574" spans="1:5" hidden="1">
      <c r="A2574">
        <v>3064</v>
      </c>
      <c r="B2574">
        <v>9602502</v>
      </c>
      <c r="D2574" t="s">
        <v>2160</v>
      </c>
      <c r="E2574" t="str">
        <f t="shared" si="40"/>
        <v>9602502-Outras atividades de tratamento de beleza</v>
      </c>
    </row>
    <row r="2575" spans="1:5" hidden="1">
      <c r="A2575">
        <v>3064</v>
      </c>
      <c r="B2575">
        <v>9603301</v>
      </c>
      <c r="D2575" t="s">
        <v>2161</v>
      </c>
      <c r="E2575" t="str">
        <f t="shared" si="40"/>
        <v>9603301-Gestão e manutenção de cemitérios</v>
      </c>
    </row>
    <row r="2576" spans="1:5" hidden="1">
      <c r="A2576">
        <v>3064</v>
      </c>
      <c r="B2576">
        <v>9603302</v>
      </c>
      <c r="D2576" t="s">
        <v>2162</v>
      </c>
      <c r="E2576" t="str">
        <f t="shared" si="40"/>
        <v>9603302-Serviços de cremação</v>
      </c>
    </row>
    <row r="2577" spans="1:5" hidden="1">
      <c r="A2577">
        <v>3064</v>
      </c>
      <c r="B2577">
        <v>9603303</v>
      </c>
      <c r="D2577" t="s">
        <v>2163</v>
      </c>
      <c r="E2577" t="str">
        <f t="shared" si="40"/>
        <v>9603303-Serviços de sepultamento</v>
      </c>
    </row>
    <row r="2578" spans="1:5" hidden="1">
      <c r="A2578">
        <v>3064</v>
      </c>
      <c r="B2578">
        <v>9603304</v>
      </c>
      <c r="D2578" t="s">
        <v>2164</v>
      </c>
      <c r="E2578" t="str">
        <f t="shared" si="40"/>
        <v>9603304-Serviços de funerárias</v>
      </c>
    </row>
    <row r="2579" spans="1:5" hidden="1">
      <c r="A2579">
        <v>3064</v>
      </c>
      <c r="B2579">
        <v>9603305</v>
      </c>
      <c r="D2579" t="s">
        <v>2165</v>
      </c>
      <c r="E2579" t="str">
        <f t="shared" si="40"/>
        <v>9603305-Serviços de somatoconservação</v>
      </c>
    </row>
    <row r="2580" spans="1:5" hidden="1">
      <c r="A2580">
        <v>3064</v>
      </c>
      <c r="B2580">
        <v>9603399</v>
      </c>
      <c r="D2580" t="s">
        <v>2166</v>
      </c>
      <c r="E2580" t="str">
        <f t="shared" si="40"/>
        <v>9603399-Atividades funerárias e serviços relacionados não especificados</v>
      </c>
    </row>
    <row r="2581" spans="1:5" hidden="1">
      <c r="A2581">
        <v>3064</v>
      </c>
      <c r="B2581">
        <v>9609202</v>
      </c>
      <c r="D2581" t="s">
        <v>2167</v>
      </c>
      <c r="E2581" t="str">
        <f t="shared" si="40"/>
        <v>9609202-Agências matrimoniais</v>
      </c>
    </row>
    <row r="2582" spans="1:5" hidden="1">
      <c r="A2582">
        <v>3064</v>
      </c>
      <c r="B2582">
        <v>9609204</v>
      </c>
      <c r="D2582" t="s">
        <v>2168</v>
      </c>
      <c r="E2582" t="str">
        <f t="shared" si="40"/>
        <v>9609204-Exploração de máquinas de serviços pessoais acionadas por moeda</v>
      </c>
    </row>
    <row r="2583" spans="1:5" hidden="1">
      <c r="A2583">
        <v>3064</v>
      </c>
      <c r="B2583">
        <v>9609205</v>
      </c>
      <c r="D2583" t="s">
        <v>2169</v>
      </c>
      <c r="E2583" t="str">
        <f t="shared" si="40"/>
        <v>9609205-Atividades de sauna e banhos</v>
      </c>
    </row>
    <row r="2584" spans="1:5" hidden="1">
      <c r="A2584">
        <v>3064</v>
      </c>
      <c r="B2584">
        <v>9609206</v>
      </c>
      <c r="D2584" t="s">
        <v>2170</v>
      </c>
      <c r="E2584" t="str">
        <f t="shared" si="40"/>
        <v>9609206-Serviços de tatuagem e colocação de piercing</v>
      </c>
    </row>
    <row r="2585" spans="1:5" hidden="1">
      <c r="A2585">
        <v>3064</v>
      </c>
      <c r="B2585">
        <v>9609207</v>
      </c>
      <c r="D2585" t="s">
        <v>2171</v>
      </c>
      <c r="E2585" t="str">
        <f t="shared" si="40"/>
        <v>9609207-Alojamento de animais domésticos</v>
      </c>
    </row>
    <row r="2586" spans="1:5" hidden="1">
      <c r="A2586">
        <v>3064</v>
      </c>
      <c r="B2586">
        <v>9609208</v>
      </c>
      <c r="D2586" t="s">
        <v>2172</v>
      </c>
      <c r="E2586" t="str">
        <f t="shared" si="40"/>
        <v>9609208-Higiene e embelezamento de animais domésticos</v>
      </c>
    </row>
    <row r="2587" spans="1:5" hidden="1">
      <c r="A2587">
        <v>3064</v>
      </c>
      <c r="B2587">
        <v>9609299</v>
      </c>
      <c r="D2587" t="s">
        <v>2173</v>
      </c>
      <c r="E2587" t="str">
        <f t="shared" si="40"/>
        <v>9609299-Outras atividades de serviços pessoais não especificadas</v>
      </c>
    </row>
    <row r="2588" spans="1:5" hidden="1">
      <c r="A2588">
        <v>3064</v>
      </c>
      <c r="B2588">
        <v>9700500</v>
      </c>
      <c r="D2588" t="s">
        <v>2174</v>
      </c>
      <c r="E2588" t="str">
        <f t="shared" si="40"/>
        <v>9700500-Serviços domésticos</v>
      </c>
    </row>
    <row r="2589" spans="1:5" hidden="1">
      <c r="A2589">
        <v>3066</v>
      </c>
      <c r="B2589">
        <v>8531700</v>
      </c>
      <c r="D2589" t="s">
        <v>2048</v>
      </c>
      <c r="E2589" t="str">
        <f t="shared" si="40"/>
        <v>8531700-Educação superior - graduação</v>
      </c>
    </row>
    <row r="2590" spans="1:5" hidden="1">
      <c r="A2590">
        <v>3066</v>
      </c>
      <c r="B2590">
        <v>8592902</v>
      </c>
      <c r="D2590" t="s">
        <v>2057</v>
      </c>
      <c r="E2590" t="str">
        <f t="shared" si="40"/>
        <v>8592902-Ensino de artes cênicas, exceto dança</v>
      </c>
    </row>
    <row r="2591" spans="1:5" hidden="1">
      <c r="A2591">
        <v>3066</v>
      </c>
      <c r="B2591">
        <v>8711501</v>
      </c>
      <c r="D2591" t="s">
        <v>2106</v>
      </c>
      <c r="E2591" t="str">
        <f t="shared" si="40"/>
        <v>8711501-Clínicas e residências geriátricas</v>
      </c>
    </row>
    <row r="2592" spans="1:5" hidden="1">
      <c r="A2592">
        <v>3066</v>
      </c>
      <c r="B2592">
        <v>8711502</v>
      </c>
      <c r="D2592" t="s">
        <v>2107</v>
      </c>
      <c r="E2592" t="str">
        <f t="shared" si="40"/>
        <v>8711502-Instituições de longa permanência para idosos</v>
      </c>
    </row>
    <row r="2593" spans="1:5" hidden="1">
      <c r="A2593">
        <v>3066</v>
      </c>
      <c r="B2593">
        <v>8711503</v>
      </c>
      <c r="D2593" t="s">
        <v>2108</v>
      </c>
      <c r="E2593" t="str">
        <f t="shared" si="40"/>
        <v>8711503-Atividades de assistência a deficientes físicos, imunodeprimidos e convalescentes</v>
      </c>
    </row>
    <row r="2594" spans="1:5" hidden="1">
      <c r="A2594">
        <v>3066</v>
      </c>
      <c r="B2594">
        <v>8711504</v>
      </c>
      <c r="D2594" t="s">
        <v>2109</v>
      </c>
      <c r="E2594" t="str">
        <f t="shared" si="40"/>
        <v>8711504-Centros de apoio a pacientes com câncer e com AIDS</v>
      </c>
    </row>
    <row r="2595" spans="1:5" hidden="1">
      <c r="A2595">
        <v>3066</v>
      </c>
      <c r="B2595">
        <v>8711505</v>
      </c>
      <c r="D2595" t="s">
        <v>2110</v>
      </c>
      <c r="E2595" t="str">
        <f t="shared" si="40"/>
        <v>8711505-Condomínios residenciais para idosos</v>
      </c>
    </row>
    <row r="2596" spans="1:5" hidden="1">
      <c r="A2596">
        <v>3066</v>
      </c>
      <c r="B2596">
        <v>8712300</v>
      </c>
      <c r="D2596" t="s">
        <v>2111</v>
      </c>
      <c r="E2596" t="str">
        <f t="shared" si="40"/>
        <v>8712300-Atividades de fornecimento de infra-estrutura de apoio e assistência a paciente no domicílio</v>
      </c>
    </row>
    <row r="2597" spans="1:5" hidden="1">
      <c r="A2597">
        <v>3066</v>
      </c>
      <c r="B2597">
        <v>8720401</v>
      </c>
      <c r="D2597" t="s">
        <v>2112</v>
      </c>
      <c r="E2597" t="str">
        <f t="shared" si="40"/>
        <v>8720401-Atividades de centros de assistência psicossocial</v>
      </c>
    </row>
    <row r="2598" spans="1:5" hidden="1">
      <c r="A2598">
        <v>3066</v>
      </c>
      <c r="B2598">
        <v>8720499</v>
      </c>
      <c r="D2598" t="s">
        <v>2113</v>
      </c>
      <c r="E2598" t="str">
        <f t="shared" si="40"/>
        <v>8720499-Assistência psicossocial , portadores distúrbios psíquicos, deficiência mental dependência química</v>
      </c>
    </row>
    <row r="2599" spans="1:5" hidden="1">
      <c r="A2599">
        <v>3066</v>
      </c>
      <c r="B2599">
        <v>8730101</v>
      </c>
      <c r="D2599" t="s">
        <v>2114</v>
      </c>
      <c r="E2599" t="str">
        <f t="shared" si="40"/>
        <v>8730101-Orfanatos</v>
      </c>
    </row>
    <row r="2600" spans="1:5" hidden="1">
      <c r="A2600">
        <v>3066</v>
      </c>
      <c r="B2600">
        <v>8730102</v>
      </c>
      <c r="D2600" t="s">
        <v>2115</v>
      </c>
      <c r="E2600" t="str">
        <f t="shared" si="40"/>
        <v>8730102-Albergues assistenciais</v>
      </c>
    </row>
    <row r="2601" spans="1:5" hidden="1">
      <c r="A2601">
        <v>3066</v>
      </c>
      <c r="B2601">
        <v>8730199</v>
      </c>
      <c r="D2601" t="s">
        <v>2116</v>
      </c>
      <c r="E2601" t="str">
        <f t="shared" si="40"/>
        <v>8730199-Atividades de assistência social prestadas em residências não especificadas</v>
      </c>
    </row>
    <row r="2602" spans="1:5" hidden="1">
      <c r="A2602">
        <v>3066</v>
      </c>
      <c r="B2602">
        <v>8800600</v>
      </c>
      <c r="D2602" t="s">
        <v>2117</v>
      </c>
      <c r="E2602" t="str">
        <f t="shared" si="40"/>
        <v>8800600-Serviços de assistência social sem alojamento</v>
      </c>
    </row>
    <row r="2603" spans="1:5" hidden="1">
      <c r="A2603">
        <v>3066</v>
      </c>
      <c r="B2603">
        <v>9411100</v>
      </c>
      <c r="D2603" t="s">
        <v>2175</v>
      </c>
      <c r="E2603" t="str">
        <f t="shared" si="40"/>
        <v>9411100-Atividades de organizações associativas patronais e empresariais</v>
      </c>
    </row>
    <row r="2604" spans="1:5" hidden="1">
      <c r="A2604">
        <v>3066</v>
      </c>
      <c r="B2604">
        <v>9412001</v>
      </c>
      <c r="D2604" t="s">
        <v>2176</v>
      </c>
      <c r="E2604" t="str">
        <f t="shared" si="40"/>
        <v>9412001-Atividades de fiscalização profissional</v>
      </c>
    </row>
    <row r="2605" spans="1:5" hidden="1">
      <c r="A2605">
        <v>3066</v>
      </c>
      <c r="B2605">
        <v>9412099</v>
      </c>
      <c r="D2605" t="s">
        <v>2177</v>
      </c>
      <c r="E2605" t="str">
        <f t="shared" si="40"/>
        <v>9412099-Outras atividades associativas profissionais</v>
      </c>
    </row>
    <row r="2606" spans="1:5" hidden="1">
      <c r="A2606">
        <v>3066</v>
      </c>
      <c r="B2606">
        <v>9420100</v>
      </c>
      <c r="D2606" t="s">
        <v>2178</v>
      </c>
      <c r="E2606" t="str">
        <f t="shared" si="40"/>
        <v>9420100-Atividades de organizações sindicais</v>
      </c>
    </row>
    <row r="2607" spans="1:5" hidden="1">
      <c r="A2607">
        <v>3066</v>
      </c>
      <c r="B2607">
        <v>9430800</v>
      </c>
      <c r="D2607" t="s">
        <v>2179</v>
      </c>
      <c r="E2607" t="str">
        <f t="shared" si="40"/>
        <v>9430800-Atividades de associações de defesa de direitos sociais</v>
      </c>
    </row>
    <row r="2608" spans="1:5" hidden="1">
      <c r="A2608">
        <v>3066</v>
      </c>
      <c r="B2608">
        <v>9492800</v>
      </c>
      <c r="D2608" t="s">
        <v>2180</v>
      </c>
      <c r="E2608" t="str">
        <f t="shared" si="40"/>
        <v>9492800-Atividades de organizações políticas</v>
      </c>
    </row>
    <row r="2609" spans="1:5" hidden="1">
      <c r="A2609">
        <v>3066</v>
      </c>
      <c r="B2609">
        <v>9493600</v>
      </c>
      <c r="D2609" t="s">
        <v>2181</v>
      </c>
      <c r="E2609" t="str">
        <f t="shared" si="40"/>
        <v>9493600-Atividades de organizações associativas ligadas à cultura e à arte</v>
      </c>
    </row>
    <row r="2610" spans="1:5" hidden="1">
      <c r="A2610">
        <v>3066</v>
      </c>
      <c r="B2610">
        <v>9499500</v>
      </c>
      <c r="D2610" t="s">
        <v>2182</v>
      </c>
      <c r="E2610" t="str">
        <f t="shared" si="40"/>
        <v>9499500-Atividades associativas não especificadas</v>
      </c>
    </row>
    <row r="2611" spans="1:5" hidden="1">
      <c r="A2611">
        <v>3067</v>
      </c>
      <c r="B2611">
        <v>9491000</v>
      </c>
      <c r="D2611" t="s">
        <v>2183</v>
      </c>
      <c r="E2611" t="str">
        <f t="shared" si="40"/>
        <v>9491000-Atividades de organizações religiosas</v>
      </c>
    </row>
    <row r="2612" spans="1:5" hidden="1">
      <c r="A2612">
        <v>3068</v>
      </c>
      <c r="B2612">
        <v>8112500</v>
      </c>
      <c r="D2612" t="s">
        <v>2184</v>
      </c>
      <c r="E2612" t="str">
        <f t="shared" si="40"/>
        <v>8112500-Condomínios prediais</v>
      </c>
    </row>
    <row r="2613" spans="1:5" hidden="1">
      <c r="A2613">
        <v>4001</v>
      </c>
      <c r="B2613">
        <v>111301</v>
      </c>
      <c r="D2613" t="s">
        <v>2203</v>
      </c>
      <c r="E2613" t="str">
        <f t="shared" si="40"/>
        <v>111301-Cultivo de arroz</v>
      </c>
    </row>
    <row r="2614" spans="1:5" hidden="1">
      <c r="A2614">
        <v>4001</v>
      </c>
      <c r="B2614">
        <v>111302</v>
      </c>
      <c r="D2614" t="s">
        <v>2204</v>
      </c>
      <c r="E2614" t="str">
        <f t="shared" si="40"/>
        <v>111302-Cultivo de milho</v>
      </c>
    </row>
    <row r="2615" spans="1:5" hidden="1">
      <c r="A2615">
        <v>4001</v>
      </c>
      <c r="B2615">
        <v>111303</v>
      </c>
      <c r="D2615" t="s">
        <v>2205</v>
      </c>
      <c r="E2615" t="str">
        <f t="shared" si="40"/>
        <v>111303-Cultivo de trigo</v>
      </c>
    </row>
    <row r="2616" spans="1:5" hidden="1">
      <c r="A2616">
        <v>4001</v>
      </c>
      <c r="B2616">
        <v>111399</v>
      </c>
      <c r="D2616" t="s">
        <v>2206</v>
      </c>
      <c r="E2616" t="str">
        <f t="shared" si="40"/>
        <v>111399-Cultivo de outros cereais não especificados</v>
      </c>
    </row>
    <row r="2617" spans="1:5" hidden="1">
      <c r="A2617">
        <v>4001</v>
      </c>
      <c r="B2617">
        <v>112101</v>
      </c>
      <c r="D2617" t="s">
        <v>2207</v>
      </c>
      <c r="E2617" t="str">
        <f t="shared" si="40"/>
        <v>112101-Cultivo de algodão herbáceo</v>
      </c>
    </row>
    <row r="2618" spans="1:5" hidden="1">
      <c r="A2618">
        <v>4001</v>
      </c>
      <c r="B2618">
        <v>112102</v>
      </c>
      <c r="D2618" t="s">
        <v>2208</v>
      </c>
      <c r="E2618" t="str">
        <f t="shared" si="40"/>
        <v>112102-Cultivo de juta</v>
      </c>
    </row>
    <row r="2619" spans="1:5" hidden="1">
      <c r="A2619">
        <v>4001</v>
      </c>
      <c r="B2619">
        <v>112199</v>
      </c>
      <c r="D2619" t="s">
        <v>2209</v>
      </c>
      <c r="E2619" t="str">
        <f t="shared" si="40"/>
        <v>112199-Cultivo de outras fibras de lavoura temporária não especificadas</v>
      </c>
    </row>
    <row r="2620" spans="1:5" hidden="1">
      <c r="A2620">
        <v>4001</v>
      </c>
      <c r="B2620">
        <v>113000</v>
      </c>
      <c r="D2620" t="s">
        <v>2210</v>
      </c>
      <c r="E2620" t="str">
        <f t="shared" si="40"/>
        <v>113000-Cultivo de cana-de-açúcar</v>
      </c>
    </row>
    <row r="2621" spans="1:5" hidden="1">
      <c r="A2621">
        <v>4001</v>
      </c>
      <c r="B2621">
        <v>114800</v>
      </c>
      <c r="D2621" t="s">
        <v>2211</v>
      </c>
      <c r="E2621" t="str">
        <f t="shared" si="40"/>
        <v>114800-Cultivo de fumo</v>
      </c>
    </row>
    <row r="2622" spans="1:5" hidden="1">
      <c r="A2622">
        <v>4001</v>
      </c>
      <c r="B2622">
        <v>115600</v>
      </c>
      <c r="D2622" t="s">
        <v>2212</v>
      </c>
      <c r="E2622" t="str">
        <f t="shared" si="40"/>
        <v>115600-Cultivo de soja</v>
      </c>
    </row>
    <row r="2623" spans="1:5" hidden="1">
      <c r="A2623">
        <v>4001</v>
      </c>
      <c r="B2623">
        <v>116401</v>
      </c>
      <c r="D2623" t="s">
        <v>2213</v>
      </c>
      <c r="E2623" t="str">
        <f t="shared" si="40"/>
        <v>116401-Cultivo de amendoim</v>
      </c>
    </row>
    <row r="2624" spans="1:5" hidden="1">
      <c r="A2624">
        <v>4001</v>
      </c>
      <c r="B2624">
        <v>116402</v>
      </c>
      <c r="D2624" t="s">
        <v>2214</v>
      </c>
      <c r="E2624" t="str">
        <f t="shared" si="40"/>
        <v>116402-Cultivo de girassol</v>
      </c>
    </row>
    <row r="2625" spans="1:5" hidden="1">
      <c r="A2625">
        <v>4001</v>
      </c>
      <c r="B2625">
        <v>116403</v>
      </c>
      <c r="D2625" t="s">
        <v>2215</v>
      </c>
      <c r="E2625" t="str">
        <f t="shared" si="40"/>
        <v>116403-Cultivo de mamona</v>
      </c>
    </row>
    <row r="2626" spans="1:5" hidden="1">
      <c r="A2626">
        <v>4001</v>
      </c>
      <c r="B2626">
        <v>116499</v>
      </c>
      <c r="D2626" t="s">
        <v>2216</v>
      </c>
      <c r="E2626" t="str">
        <f t="shared" si="40"/>
        <v>116499-Cultivo de outras oleaginosas de lavoura temporária não especificadas</v>
      </c>
    </row>
    <row r="2627" spans="1:5" hidden="1">
      <c r="A2627">
        <v>4001</v>
      </c>
      <c r="B2627">
        <v>119901</v>
      </c>
      <c r="D2627" t="s">
        <v>2217</v>
      </c>
      <c r="E2627" t="str">
        <f t="shared" si="40"/>
        <v>119901-Cultivo de abacaxi</v>
      </c>
    </row>
    <row r="2628" spans="1:5" hidden="1">
      <c r="A2628">
        <v>4001</v>
      </c>
      <c r="B2628">
        <v>119902</v>
      </c>
      <c r="D2628" t="s">
        <v>2218</v>
      </c>
      <c r="E2628" t="str">
        <f t="shared" si="40"/>
        <v>119902-Cultivo de alho</v>
      </c>
    </row>
    <row r="2629" spans="1:5" hidden="1">
      <c r="A2629">
        <v>4001</v>
      </c>
      <c r="B2629">
        <v>119903</v>
      </c>
      <c r="D2629" t="s">
        <v>2219</v>
      </c>
      <c r="E2629" t="str">
        <f t="shared" si="40"/>
        <v>119903-Cultivo de batata-inglesa</v>
      </c>
    </row>
    <row r="2630" spans="1:5" hidden="1">
      <c r="A2630">
        <v>4001</v>
      </c>
      <c r="B2630">
        <v>119904</v>
      </c>
      <c r="D2630" t="s">
        <v>2220</v>
      </c>
      <c r="E2630" t="str">
        <f t="shared" si="40"/>
        <v>119904-Cultivo de cebola</v>
      </c>
    </row>
    <row r="2631" spans="1:5" hidden="1">
      <c r="A2631">
        <v>4001</v>
      </c>
      <c r="B2631">
        <v>119905</v>
      </c>
      <c r="D2631" t="s">
        <v>2221</v>
      </c>
      <c r="E2631" t="str">
        <f t="shared" si="40"/>
        <v>119905-Cultivo de feijão</v>
      </c>
    </row>
    <row r="2632" spans="1:5" hidden="1">
      <c r="A2632">
        <v>4001</v>
      </c>
      <c r="B2632">
        <v>119906</v>
      </c>
      <c r="D2632" t="s">
        <v>2222</v>
      </c>
      <c r="E2632" t="str">
        <f t="shared" ref="E2632:E2695" si="41">CONCATENATE(B2632,"-",D2632)</f>
        <v>119906-Cultivo de mandioca</v>
      </c>
    </row>
    <row r="2633" spans="1:5" hidden="1">
      <c r="A2633">
        <v>4001</v>
      </c>
      <c r="B2633">
        <v>119907</v>
      </c>
      <c r="D2633" t="s">
        <v>2223</v>
      </c>
      <c r="E2633" t="str">
        <f t="shared" si="41"/>
        <v>119907-Cultivo de melão</v>
      </c>
    </row>
    <row r="2634" spans="1:5" hidden="1">
      <c r="A2634">
        <v>4001</v>
      </c>
      <c r="B2634">
        <v>119908</v>
      </c>
      <c r="D2634" t="s">
        <v>2224</v>
      </c>
      <c r="E2634" t="str">
        <f t="shared" si="41"/>
        <v>119908-Cultivo de melancia</v>
      </c>
    </row>
    <row r="2635" spans="1:5" hidden="1">
      <c r="A2635">
        <v>4001</v>
      </c>
      <c r="B2635">
        <v>119909</v>
      </c>
      <c r="D2635" t="s">
        <v>2225</v>
      </c>
      <c r="E2635" t="str">
        <f t="shared" si="41"/>
        <v>119909-Cultivo de tomate rasteiro</v>
      </c>
    </row>
    <row r="2636" spans="1:5" hidden="1">
      <c r="A2636">
        <v>4001</v>
      </c>
      <c r="B2636">
        <v>119999</v>
      </c>
      <c r="D2636" t="s">
        <v>2226</v>
      </c>
      <c r="E2636" t="str">
        <f t="shared" si="41"/>
        <v>119999-Cultivo de outras plantas de lavoura temporária não especificadas</v>
      </c>
    </row>
    <row r="2637" spans="1:5" hidden="1">
      <c r="A2637">
        <v>4001</v>
      </c>
      <c r="B2637">
        <v>121101</v>
      </c>
      <c r="D2637" t="s">
        <v>2227</v>
      </c>
      <c r="E2637" t="str">
        <f t="shared" si="41"/>
        <v>121101-Horticultura, exceto morango</v>
      </c>
    </row>
    <row r="2638" spans="1:5" hidden="1">
      <c r="A2638">
        <v>4001</v>
      </c>
      <c r="B2638">
        <v>121102</v>
      </c>
      <c r="D2638" t="s">
        <v>2228</v>
      </c>
      <c r="E2638" t="str">
        <f t="shared" si="41"/>
        <v>121102-Cultivo de morango</v>
      </c>
    </row>
    <row r="2639" spans="1:5" hidden="1">
      <c r="A2639">
        <v>4001</v>
      </c>
      <c r="B2639">
        <v>122900</v>
      </c>
      <c r="D2639" t="s">
        <v>2229</v>
      </c>
      <c r="E2639" t="str">
        <f t="shared" si="41"/>
        <v>122900-Cultivo de flores e plantas ornamentais</v>
      </c>
    </row>
    <row r="2640" spans="1:5" hidden="1">
      <c r="A2640">
        <v>4001</v>
      </c>
      <c r="B2640">
        <v>131800</v>
      </c>
      <c r="D2640" t="s">
        <v>2230</v>
      </c>
      <c r="E2640" t="str">
        <f t="shared" si="41"/>
        <v>131800-Cultivo de laranja</v>
      </c>
    </row>
    <row r="2641" spans="1:5" hidden="1">
      <c r="A2641">
        <v>4001</v>
      </c>
      <c r="B2641">
        <v>132600</v>
      </c>
      <c r="D2641" t="s">
        <v>2231</v>
      </c>
      <c r="E2641" t="str">
        <f t="shared" si="41"/>
        <v>132600-Cultivo de uva</v>
      </c>
    </row>
    <row r="2642" spans="1:5" hidden="1">
      <c r="A2642">
        <v>4001</v>
      </c>
      <c r="B2642">
        <v>133401</v>
      </c>
      <c r="D2642" t="s">
        <v>2232</v>
      </c>
      <c r="E2642" t="str">
        <f t="shared" si="41"/>
        <v>133401-Cultivo de açaí</v>
      </c>
    </row>
    <row r="2643" spans="1:5" hidden="1">
      <c r="A2643">
        <v>4001</v>
      </c>
      <c r="B2643">
        <v>133402</v>
      </c>
      <c r="D2643" t="s">
        <v>2233</v>
      </c>
      <c r="E2643" t="str">
        <f t="shared" si="41"/>
        <v>133402-Cultivo de banana</v>
      </c>
    </row>
    <row r="2644" spans="1:5" hidden="1">
      <c r="A2644">
        <v>4001</v>
      </c>
      <c r="B2644">
        <v>133403</v>
      </c>
      <c r="D2644" t="s">
        <v>2234</v>
      </c>
      <c r="E2644" t="str">
        <f t="shared" si="41"/>
        <v>133403-Cultivo de caju</v>
      </c>
    </row>
    <row r="2645" spans="1:5" hidden="1">
      <c r="A2645">
        <v>4001</v>
      </c>
      <c r="B2645">
        <v>133404</v>
      </c>
      <c r="D2645" t="s">
        <v>2235</v>
      </c>
      <c r="E2645" t="str">
        <f t="shared" si="41"/>
        <v>133404-Cultivo de cítricos, exceto laranja</v>
      </c>
    </row>
    <row r="2646" spans="1:5" hidden="1">
      <c r="A2646">
        <v>4001</v>
      </c>
      <c r="B2646">
        <v>133405</v>
      </c>
      <c r="D2646" t="s">
        <v>2236</v>
      </c>
      <c r="E2646" t="str">
        <f t="shared" si="41"/>
        <v>133405-Cultivo de coco-da-baía</v>
      </c>
    </row>
    <row r="2647" spans="1:5" hidden="1">
      <c r="A2647">
        <v>4001</v>
      </c>
      <c r="B2647">
        <v>133406</v>
      </c>
      <c r="D2647" t="s">
        <v>2237</v>
      </c>
      <c r="E2647" t="str">
        <f t="shared" si="41"/>
        <v>133406-Cultivo de guaraná</v>
      </c>
    </row>
    <row r="2648" spans="1:5" hidden="1">
      <c r="A2648">
        <v>4001</v>
      </c>
      <c r="B2648">
        <v>133407</v>
      </c>
      <c r="D2648" t="s">
        <v>2238</v>
      </c>
      <c r="E2648" t="str">
        <f t="shared" si="41"/>
        <v>133407-Cultivo de maçã</v>
      </c>
    </row>
    <row r="2649" spans="1:5" hidden="1">
      <c r="A2649">
        <v>4001</v>
      </c>
      <c r="B2649">
        <v>133408</v>
      </c>
      <c r="D2649" t="s">
        <v>2239</v>
      </c>
      <c r="E2649" t="str">
        <f t="shared" si="41"/>
        <v>133408-Cultivo de mamão</v>
      </c>
    </row>
    <row r="2650" spans="1:5" hidden="1">
      <c r="A2650">
        <v>4001</v>
      </c>
      <c r="B2650">
        <v>133409</v>
      </c>
      <c r="D2650" t="s">
        <v>2240</v>
      </c>
      <c r="E2650" t="str">
        <f t="shared" si="41"/>
        <v>133409-Cultivo de maracujá</v>
      </c>
    </row>
    <row r="2651" spans="1:5" hidden="1">
      <c r="A2651">
        <v>4001</v>
      </c>
      <c r="B2651">
        <v>133410</v>
      </c>
      <c r="D2651" t="s">
        <v>2241</v>
      </c>
      <c r="E2651" t="str">
        <f t="shared" si="41"/>
        <v>133410-Cultivo de manga</v>
      </c>
    </row>
    <row r="2652" spans="1:5" hidden="1">
      <c r="A2652">
        <v>4001</v>
      </c>
      <c r="B2652">
        <v>133411</v>
      </c>
      <c r="D2652" t="s">
        <v>2242</v>
      </c>
      <c r="E2652" t="str">
        <f t="shared" si="41"/>
        <v>133411-Cultivo de pêssego</v>
      </c>
    </row>
    <row r="2653" spans="1:5" hidden="1">
      <c r="A2653">
        <v>4001</v>
      </c>
      <c r="B2653">
        <v>133499</v>
      </c>
      <c r="D2653" t="s">
        <v>2243</v>
      </c>
      <c r="E2653" t="str">
        <f t="shared" si="41"/>
        <v>133499-Cultivo de frutas de lavoura permanente não especificadas</v>
      </c>
    </row>
    <row r="2654" spans="1:5" hidden="1">
      <c r="A2654">
        <v>4001</v>
      </c>
      <c r="B2654">
        <v>134200</v>
      </c>
      <c r="D2654" t="s">
        <v>2244</v>
      </c>
      <c r="E2654" t="str">
        <f t="shared" si="41"/>
        <v>134200-Cultivo de café</v>
      </c>
    </row>
    <row r="2655" spans="1:5" hidden="1">
      <c r="A2655">
        <v>4001</v>
      </c>
      <c r="B2655">
        <v>135100</v>
      </c>
      <c r="D2655" t="s">
        <v>2245</v>
      </c>
      <c r="E2655" t="str">
        <f t="shared" si="41"/>
        <v>135100-Cultivo de cacau</v>
      </c>
    </row>
    <row r="2656" spans="1:5" hidden="1">
      <c r="A2656">
        <v>4001</v>
      </c>
      <c r="B2656">
        <v>139301</v>
      </c>
      <c r="D2656" t="s">
        <v>2246</v>
      </c>
      <c r="E2656" t="str">
        <f t="shared" si="41"/>
        <v>139301-Cultivo de chá-da-índia</v>
      </c>
    </row>
    <row r="2657" spans="1:5" hidden="1">
      <c r="A2657">
        <v>4001</v>
      </c>
      <c r="B2657">
        <v>139302</v>
      </c>
      <c r="D2657" t="s">
        <v>2247</v>
      </c>
      <c r="E2657" t="str">
        <f t="shared" si="41"/>
        <v>139302-Cultivo de erva-mate</v>
      </c>
    </row>
    <row r="2658" spans="1:5" hidden="1">
      <c r="A2658">
        <v>4001</v>
      </c>
      <c r="B2658">
        <v>139303</v>
      </c>
      <c r="D2658" t="s">
        <v>2248</v>
      </c>
      <c r="E2658" t="str">
        <f t="shared" si="41"/>
        <v>139303-Cultivo de pimenta-do-reino</v>
      </c>
    </row>
    <row r="2659" spans="1:5" hidden="1">
      <c r="A2659">
        <v>4001</v>
      </c>
      <c r="B2659">
        <v>139304</v>
      </c>
      <c r="D2659" t="s">
        <v>2249</v>
      </c>
      <c r="E2659" t="str">
        <f t="shared" si="41"/>
        <v>139304-Cultivo de plantas para condimento, exceto pimenta-do-reino</v>
      </c>
    </row>
    <row r="2660" spans="1:5" hidden="1">
      <c r="A2660">
        <v>4001</v>
      </c>
      <c r="B2660">
        <v>139305</v>
      </c>
      <c r="D2660" t="s">
        <v>2250</v>
      </c>
      <c r="E2660" t="str">
        <f t="shared" si="41"/>
        <v>139305-Cultivo de dendê</v>
      </c>
    </row>
    <row r="2661" spans="1:5" hidden="1">
      <c r="A2661">
        <v>4001</v>
      </c>
      <c r="B2661">
        <v>139306</v>
      </c>
      <c r="D2661" t="s">
        <v>2251</v>
      </c>
      <c r="E2661" t="str">
        <f t="shared" si="41"/>
        <v>139306-Cultivo de seringueira</v>
      </c>
    </row>
    <row r="2662" spans="1:5" hidden="1">
      <c r="A2662">
        <v>4001</v>
      </c>
      <c r="B2662">
        <v>139399</v>
      </c>
      <c r="D2662" t="s">
        <v>2252</v>
      </c>
      <c r="E2662" t="str">
        <f t="shared" si="41"/>
        <v>139399-Cultivo de outras plantas de lavoura permanente não especificadas</v>
      </c>
    </row>
    <row r="2663" spans="1:5" hidden="1">
      <c r="A2663">
        <v>4001</v>
      </c>
      <c r="B2663">
        <v>141501</v>
      </c>
      <c r="D2663" t="s">
        <v>2253</v>
      </c>
      <c r="E2663" t="str">
        <f t="shared" si="41"/>
        <v>141501-Produção de sementes certificadas, exceto de forrageiras para pasto</v>
      </c>
    </row>
    <row r="2664" spans="1:5" hidden="1">
      <c r="A2664">
        <v>4001</v>
      </c>
      <c r="B2664">
        <v>141502</v>
      </c>
      <c r="D2664" t="s">
        <v>2254</v>
      </c>
      <c r="E2664" t="str">
        <f t="shared" si="41"/>
        <v>141502-Produção de sementes certificadas de forrageiras para formação de pasto</v>
      </c>
    </row>
    <row r="2665" spans="1:5" hidden="1">
      <c r="A2665">
        <v>4001</v>
      </c>
      <c r="B2665">
        <v>142300</v>
      </c>
      <c r="D2665" t="s">
        <v>2255</v>
      </c>
      <c r="E2665" t="str">
        <f t="shared" si="41"/>
        <v>142300-Produção de mudas e outras formas de propagação vegetal, certificadas</v>
      </c>
    </row>
    <row r="2666" spans="1:5" hidden="1">
      <c r="A2666">
        <v>4001</v>
      </c>
      <c r="B2666">
        <v>151201</v>
      </c>
      <c r="D2666" t="s">
        <v>2256</v>
      </c>
      <c r="E2666" t="str">
        <f t="shared" si="41"/>
        <v>151201-Criação de bovinos para corte</v>
      </c>
    </row>
    <row r="2667" spans="1:5" hidden="1">
      <c r="A2667">
        <v>4001</v>
      </c>
      <c r="B2667">
        <v>151202</v>
      </c>
      <c r="D2667" t="s">
        <v>2257</v>
      </c>
      <c r="E2667" t="str">
        <f t="shared" si="41"/>
        <v>151202-Criação de bovinos para leite</v>
      </c>
    </row>
    <row r="2668" spans="1:5" hidden="1">
      <c r="A2668">
        <v>4001</v>
      </c>
      <c r="B2668">
        <v>151203</v>
      </c>
      <c r="D2668" t="s">
        <v>2258</v>
      </c>
      <c r="E2668" t="str">
        <f t="shared" si="41"/>
        <v>151203-Criação de bovinos, exceto para corte e leite</v>
      </c>
    </row>
    <row r="2669" spans="1:5" hidden="1">
      <c r="A2669">
        <v>4001</v>
      </c>
      <c r="B2669">
        <v>152101</v>
      </c>
      <c r="D2669" t="s">
        <v>2259</v>
      </c>
      <c r="E2669" t="str">
        <f t="shared" si="41"/>
        <v>152101-Criação de bufalinos</v>
      </c>
    </row>
    <row r="2670" spans="1:5" hidden="1">
      <c r="A2670">
        <v>4001</v>
      </c>
      <c r="B2670">
        <v>152102</v>
      </c>
      <c r="D2670" t="s">
        <v>2260</v>
      </c>
      <c r="E2670" t="str">
        <f t="shared" si="41"/>
        <v>152102-Criação de eqüinos</v>
      </c>
    </row>
    <row r="2671" spans="1:5" hidden="1">
      <c r="A2671">
        <v>4001</v>
      </c>
      <c r="B2671">
        <v>152103</v>
      </c>
      <c r="D2671" t="s">
        <v>2261</v>
      </c>
      <c r="E2671" t="str">
        <f t="shared" si="41"/>
        <v>152103-Criação de asininos e muares</v>
      </c>
    </row>
    <row r="2672" spans="1:5" hidden="1">
      <c r="A2672">
        <v>4001</v>
      </c>
      <c r="B2672">
        <v>153901</v>
      </c>
      <c r="D2672" t="s">
        <v>2262</v>
      </c>
      <c r="E2672" t="str">
        <f t="shared" si="41"/>
        <v>153901-Criação de caprinos</v>
      </c>
    </row>
    <row r="2673" spans="1:5" hidden="1">
      <c r="A2673">
        <v>4001</v>
      </c>
      <c r="B2673">
        <v>153902</v>
      </c>
      <c r="D2673" t="s">
        <v>2263</v>
      </c>
      <c r="E2673" t="str">
        <f t="shared" si="41"/>
        <v>153902-Criação de ovinos, inclusive para produção de lã</v>
      </c>
    </row>
    <row r="2674" spans="1:5" hidden="1">
      <c r="A2674">
        <v>4001</v>
      </c>
      <c r="B2674">
        <v>154700</v>
      </c>
      <c r="D2674" t="s">
        <v>2264</v>
      </c>
      <c r="E2674" t="str">
        <f t="shared" si="41"/>
        <v>154700-Criação de suínos</v>
      </c>
    </row>
    <row r="2675" spans="1:5" hidden="1">
      <c r="A2675">
        <v>4001</v>
      </c>
      <c r="B2675">
        <v>155501</v>
      </c>
      <c r="D2675" t="s">
        <v>2265</v>
      </c>
      <c r="E2675" t="str">
        <f t="shared" si="41"/>
        <v>155501-Criação de frangos para corte</v>
      </c>
    </row>
    <row r="2676" spans="1:5" hidden="1">
      <c r="A2676">
        <v>4001</v>
      </c>
      <c r="B2676">
        <v>155502</v>
      </c>
      <c r="D2676" t="s">
        <v>2266</v>
      </c>
      <c r="E2676" t="str">
        <f t="shared" si="41"/>
        <v>155502-Produção de pintos de um dia</v>
      </c>
    </row>
    <row r="2677" spans="1:5" hidden="1">
      <c r="A2677">
        <v>4001</v>
      </c>
      <c r="B2677">
        <v>155503</v>
      </c>
      <c r="D2677" t="s">
        <v>2267</v>
      </c>
      <c r="E2677" t="str">
        <f t="shared" si="41"/>
        <v>155503-Criação de outros galináceos, exceto para corte</v>
      </c>
    </row>
    <row r="2678" spans="1:5" hidden="1">
      <c r="A2678">
        <v>4001</v>
      </c>
      <c r="B2678">
        <v>155504</v>
      </c>
      <c r="D2678" t="s">
        <v>2268</v>
      </c>
      <c r="E2678" t="str">
        <f t="shared" si="41"/>
        <v>155504-Criação de aves, exceto galináceos</v>
      </c>
    </row>
    <row r="2679" spans="1:5" hidden="1">
      <c r="A2679">
        <v>4001</v>
      </c>
      <c r="B2679">
        <v>155505</v>
      </c>
      <c r="D2679" t="s">
        <v>2269</v>
      </c>
      <c r="E2679" t="str">
        <f t="shared" si="41"/>
        <v>155505-Produção de ovos</v>
      </c>
    </row>
    <row r="2680" spans="1:5" hidden="1">
      <c r="A2680">
        <v>4001</v>
      </c>
      <c r="B2680">
        <v>159801</v>
      </c>
      <c r="D2680" t="s">
        <v>2270</v>
      </c>
      <c r="E2680" t="str">
        <f t="shared" si="41"/>
        <v>159801-Apicultura</v>
      </c>
    </row>
    <row r="2681" spans="1:5" hidden="1">
      <c r="A2681">
        <v>4001</v>
      </c>
      <c r="B2681">
        <v>159802</v>
      </c>
      <c r="D2681" t="s">
        <v>2271</v>
      </c>
      <c r="E2681" t="str">
        <f t="shared" si="41"/>
        <v>159802-Criação de animais de estimação</v>
      </c>
    </row>
    <row r="2682" spans="1:5" hidden="1">
      <c r="A2682">
        <v>4001</v>
      </c>
      <c r="B2682">
        <v>159803</v>
      </c>
      <c r="D2682" t="s">
        <v>2272</v>
      </c>
      <c r="E2682" t="str">
        <f t="shared" si="41"/>
        <v>159803-Criação de escargô</v>
      </c>
    </row>
    <row r="2683" spans="1:5" hidden="1">
      <c r="A2683">
        <v>4001</v>
      </c>
      <c r="B2683">
        <v>159804</v>
      </c>
      <c r="D2683" t="s">
        <v>2273</v>
      </c>
      <c r="E2683" t="str">
        <f t="shared" si="41"/>
        <v>159804-Criação de bicho-da-seda</v>
      </c>
    </row>
    <row r="2684" spans="1:5" hidden="1">
      <c r="A2684">
        <v>4001</v>
      </c>
      <c r="B2684">
        <v>159899</v>
      </c>
      <c r="D2684" t="s">
        <v>2274</v>
      </c>
      <c r="E2684" t="str">
        <f t="shared" si="41"/>
        <v>159899-Criação de animais não especificados</v>
      </c>
    </row>
    <row r="2685" spans="1:5" hidden="1">
      <c r="A2685">
        <v>4001</v>
      </c>
      <c r="B2685">
        <v>161001</v>
      </c>
      <c r="D2685" t="s">
        <v>2275</v>
      </c>
      <c r="E2685" t="str">
        <f t="shared" si="41"/>
        <v>161001-Serviço de pulverização e controle de pragas agrícolas</v>
      </c>
    </row>
    <row r="2686" spans="1:5" hidden="1">
      <c r="A2686">
        <v>4001</v>
      </c>
      <c r="B2686">
        <v>161002</v>
      </c>
      <c r="D2686" t="s">
        <v>2276</v>
      </c>
      <c r="E2686" t="str">
        <f t="shared" si="41"/>
        <v>161002-Serviço de poda de árvores para lavouras</v>
      </c>
    </row>
    <row r="2687" spans="1:5" hidden="1">
      <c r="A2687">
        <v>4001</v>
      </c>
      <c r="B2687">
        <v>161003</v>
      </c>
      <c r="D2687" t="s">
        <v>2277</v>
      </c>
      <c r="E2687" t="str">
        <f t="shared" si="41"/>
        <v>161003-Serviço de preparação de terreno, cultivo e colheita</v>
      </c>
    </row>
    <row r="2688" spans="1:5" hidden="1">
      <c r="A2688">
        <v>4001</v>
      </c>
      <c r="B2688">
        <v>161099</v>
      </c>
      <c r="D2688" t="s">
        <v>2278</v>
      </c>
      <c r="E2688" t="str">
        <f t="shared" si="41"/>
        <v>161099-Atividades de apoio à agricultura não especificadas</v>
      </c>
    </row>
    <row r="2689" spans="1:5" hidden="1">
      <c r="A2689">
        <v>4001</v>
      </c>
      <c r="B2689">
        <v>162801</v>
      </c>
      <c r="D2689" t="s">
        <v>2279</v>
      </c>
      <c r="E2689" t="str">
        <f t="shared" si="41"/>
        <v>162801-Serviço de inseminação artificial em animais</v>
      </c>
    </row>
    <row r="2690" spans="1:5" hidden="1">
      <c r="A2690">
        <v>4001</v>
      </c>
      <c r="B2690">
        <v>162802</v>
      </c>
      <c r="D2690" t="s">
        <v>2280</v>
      </c>
      <c r="E2690" t="str">
        <f t="shared" si="41"/>
        <v>162802-Serviço de tosquiamento de ovinos</v>
      </c>
    </row>
    <row r="2691" spans="1:5" hidden="1">
      <c r="A2691">
        <v>4001</v>
      </c>
      <c r="B2691">
        <v>162803</v>
      </c>
      <c r="D2691" t="s">
        <v>2281</v>
      </c>
      <c r="E2691" t="str">
        <f t="shared" si="41"/>
        <v>162803-Serviço de manejo de animais</v>
      </c>
    </row>
    <row r="2692" spans="1:5" hidden="1">
      <c r="A2692">
        <v>4001</v>
      </c>
      <c r="B2692">
        <v>162899</v>
      </c>
      <c r="D2692" t="s">
        <v>2282</v>
      </c>
      <c r="E2692" t="str">
        <f t="shared" si="41"/>
        <v>162899-Atividades de apoio à pecuária não especificadas</v>
      </c>
    </row>
    <row r="2693" spans="1:5" hidden="1">
      <c r="A2693">
        <v>4001</v>
      </c>
      <c r="B2693">
        <v>163600</v>
      </c>
      <c r="D2693" t="s">
        <v>2283</v>
      </c>
      <c r="E2693" t="str">
        <f t="shared" si="41"/>
        <v>163600-Atividades de pós-colheita</v>
      </c>
    </row>
    <row r="2694" spans="1:5" hidden="1">
      <c r="A2694">
        <v>4003</v>
      </c>
      <c r="B2694">
        <v>1011201</v>
      </c>
      <c r="D2694" t="s">
        <v>1013</v>
      </c>
      <c r="E2694" t="str">
        <f t="shared" si="41"/>
        <v>1011201-Frigorífico - abate de bovinos</v>
      </c>
    </row>
    <row r="2695" spans="1:5" hidden="1">
      <c r="A2695">
        <v>4003</v>
      </c>
      <c r="B2695">
        <v>1011202</v>
      </c>
      <c r="D2695" t="s">
        <v>1014</v>
      </c>
      <c r="E2695" t="str">
        <f t="shared" si="41"/>
        <v>1011202-Frigorífico - abate de eqüinos</v>
      </c>
    </row>
    <row r="2696" spans="1:5" hidden="1">
      <c r="A2696">
        <v>4003</v>
      </c>
      <c r="B2696">
        <v>1011203</v>
      </c>
      <c r="D2696" t="s">
        <v>1015</v>
      </c>
      <c r="E2696" t="str">
        <f t="shared" ref="E2696:E2759" si="42">CONCATENATE(B2696,"-",D2696)</f>
        <v>1011203-Frigorífico - abate de ovinos e caprinos</v>
      </c>
    </row>
    <row r="2697" spans="1:5" hidden="1">
      <c r="A2697">
        <v>4003</v>
      </c>
      <c r="B2697">
        <v>1011204</v>
      </c>
      <c r="D2697" t="s">
        <v>1016</v>
      </c>
      <c r="E2697" t="str">
        <f t="shared" si="42"/>
        <v>1011204-Frigorífico - abate de bufalinos</v>
      </c>
    </row>
    <row r="2698" spans="1:5" hidden="1">
      <c r="A2698">
        <v>4003</v>
      </c>
      <c r="B2698">
        <v>1011205</v>
      </c>
      <c r="D2698" t="s">
        <v>1017</v>
      </c>
      <c r="E2698" t="str">
        <f t="shared" si="42"/>
        <v>1011205-Matadouro - abate de reses sob contrato, exceto abate de suínos</v>
      </c>
    </row>
    <row r="2699" spans="1:5" hidden="1">
      <c r="A2699">
        <v>4003</v>
      </c>
      <c r="B2699">
        <v>1012101</v>
      </c>
      <c r="D2699" t="s">
        <v>1018</v>
      </c>
      <c r="E2699" t="str">
        <f t="shared" si="42"/>
        <v>1012101-Abate de aves</v>
      </c>
    </row>
    <row r="2700" spans="1:5" hidden="1">
      <c r="A2700">
        <v>4003</v>
      </c>
      <c r="B2700">
        <v>1012102</v>
      </c>
      <c r="D2700" t="s">
        <v>1019</v>
      </c>
      <c r="E2700" t="str">
        <f t="shared" si="42"/>
        <v>1012102-Abate de pequenos animais</v>
      </c>
    </row>
    <row r="2701" spans="1:5" hidden="1">
      <c r="A2701">
        <v>4003</v>
      </c>
      <c r="B2701">
        <v>1012103</v>
      </c>
      <c r="D2701" t="s">
        <v>1020</v>
      </c>
      <c r="E2701" t="str">
        <f t="shared" si="42"/>
        <v>1012103-Frigorífico - abate de suínos</v>
      </c>
    </row>
    <row r="2702" spans="1:5" hidden="1">
      <c r="A2702">
        <v>4003</v>
      </c>
      <c r="B2702">
        <v>1012104</v>
      </c>
      <c r="D2702" t="s">
        <v>1021</v>
      </c>
      <c r="E2702" t="str">
        <f t="shared" si="42"/>
        <v>1012104-Matadouro - abate de suínos sob contrato</v>
      </c>
    </row>
    <row r="2703" spans="1:5" hidden="1">
      <c r="A2703">
        <v>4003</v>
      </c>
      <c r="B2703">
        <v>1013901</v>
      </c>
      <c r="D2703" t="s">
        <v>1022</v>
      </c>
      <c r="E2703" t="str">
        <f t="shared" si="42"/>
        <v>1013901-Fabricação de produtos de carne</v>
      </c>
    </row>
    <row r="2704" spans="1:5" hidden="1">
      <c r="A2704">
        <v>4003</v>
      </c>
      <c r="B2704">
        <v>1013902</v>
      </c>
      <c r="D2704" t="s">
        <v>1023</v>
      </c>
      <c r="E2704" t="str">
        <f t="shared" si="42"/>
        <v>1013902-Preparação de subprodutos do abate</v>
      </c>
    </row>
    <row r="2705" spans="1:5" hidden="1">
      <c r="A2705">
        <v>4003</v>
      </c>
      <c r="B2705">
        <v>1020101</v>
      </c>
      <c r="D2705" t="s">
        <v>1024</v>
      </c>
      <c r="E2705" t="str">
        <f t="shared" si="42"/>
        <v>1020101-Preservação de peixes, crustáceos e moluscos</v>
      </c>
    </row>
    <row r="2706" spans="1:5" hidden="1">
      <c r="A2706">
        <v>4003</v>
      </c>
      <c r="B2706">
        <v>1020102</v>
      </c>
      <c r="D2706" t="s">
        <v>1025</v>
      </c>
      <c r="E2706" t="str">
        <f t="shared" si="42"/>
        <v>1020102-Fabricação de conservas de peixes, crustáceos e moluscos</v>
      </c>
    </row>
    <row r="2707" spans="1:5" hidden="1">
      <c r="A2707">
        <v>4003</v>
      </c>
      <c r="B2707">
        <v>1031700</v>
      </c>
      <c r="D2707" t="s">
        <v>1026</v>
      </c>
      <c r="E2707" t="str">
        <f t="shared" si="42"/>
        <v>1031700-Fabricação de conservas de frutas</v>
      </c>
    </row>
    <row r="2708" spans="1:5" hidden="1">
      <c r="A2708">
        <v>4003</v>
      </c>
      <c r="B2708">
        <v>1032501</v>
      </c>
      <c r="D2708" t="s">
        <v>1027</v>
      </c>
      <c r="E2708" t="str">
        <f t="shared" si="42"/>
        <v>1032501-Fabricação de conservas de palmito</v>
      </c>
    </row>
    <row r="2709" spans="1:5" hidden="1">
      <c r="A2709">
        <v>4003</v>
      </c>
      <c r="B2709">
        <v>1032599</v>
      </c>
      <c r="D2709" t="s">
        <v>1028</v>
      </c>
      <c r="E2709" t="str">
        <f t="shared" si="42"/>
        <v>1032599-Fabricação de conservas de legumes e outros vegetais, exceto palmito</v>
      </c>
    </row>
    <row r="2710" spans="1:5" hidden="1">
      <c r="A2710">
        <v>4003</v>
      </c>
      <c r="B2710">
        <v>1033301</v>
      </c>
      <c r="D2710" t="s">
        <v>1029</v>
      </c>
      <c r="E2710" t="str">
        <f t="shared" si="42"/>
        <v>1033301-Fabricação de sucos concentrados de frutas, hortaliças e legumes</v>
      </c>
    </row>
    <row r="2711" spans="1:5" hidden="1">
      <c r="A2711">
        <v>4003</v>
      </c>
      <c r="B2711">
        <v>1033302</v>
      </c>
      <c r="D2711" t="s">
        <v>1030</v>
      </c>
      <c r="E2711" t="str">
        <f t="shared" si="42"/>
        <v>1033302-Fabricação de sucos de frutas, hortaliças e legumes, exceto concentrados</v>
      </c>
    </row>
    <row r="2712" spans="1:5" hidden="1">
      <c r="A2712">
        <v>4003</v>
      </c>
      <c r="B2712">
        <v>1041400</v>
      </c>
      <c r="D2712" t="s">
        <v>1031</v>
      </c>
      <c r="E2712" t="str">
        <f t="shared" si="42"/>
        <v>1041400-Fabricação de óleos vegetais em bruto, exceto óleo de milho</v>
      </c>
    </row>
    <row r="2713" spans="1:5" hidden="1">
      <c r="A2713">
        <v>4003</v>
      </c>
      <c r="B2713">
        <v>1042200</v>
      </c>
      <c r="D2713" t="s">
        <v>1032</v>
      </c>
      <c r="E2713" t="str">
        <f t="shared" si="42"/>
        <v>1042200-Fabricação de óleos vegetais refinados, exceto óleo de milho</v>
      </c>
    </row>
    <row r="2714" spans="1:5" hidden="1">
      <c r="A2714">
        <v>4003</v>
      </c>
      <c r="B2714">
        <v>1043100</v>
      </c>
      <c r="D2714" t="s">
        <v>1033</v>
      </c>
      <c r="E2714" t="str">
        <f t="shared" si="42"/>
        <v>1043100-Fabricação de margarina e outras gorduras vegetais e de óleos não-comestíveis de animais</v>
      </c>
    </row>
    <row r="2715" spans="1:5" hidden="1">
      <c r="A2715">
        <v>4003</v>
      </c>
      <c r="B2715">
        <v>1051100</v>
      </c>
      <c r="D2715" t="s">
        <v>1034</v>
      </c>
      <c r="E2715" t="str">
        <f t="shared" si="42"/>
        <v>1051100-Preparação do leite</v>
      </c>
    </row>
    <row r="2716" spans="1:5" hidden="1">
      <c r="A2716">
        <v>4003</v>
      </c>
      <c r="B2716">
        <v>1052000</v>
      </c>
      <c r="D2716" t="s">
        <v>1035</v>
      </c>
      <c r="E2716" t="str">
        <f t="shared" si="42"/>
        <v>1052000-Fabricação de laticínios</v>
      </c>
    </row>
    <row r="2717" spans="1:5" hidden="1">
      <c r="A2717">
        <v>4003</v>
      </c>
      <c r="B2717">
        <v>1053800</v>
      </c>
      <c r="D2717" t="s">
        <v>1036</v>
      </c>
      <c r="E2717" t="str">
        <f t="shared" si="42"/>
        <v>1053800-Fabricação de sorvetes e outros gelados comestíveis</v>
      </c>
    </row>
    <row r="2718" spans="1:5" hidden="1">
      <c r="A2718">
        <v>4003</v>
      </c>
      <c r="B2718">
        <v>1061901</v>
      </c>
      <c r="D2718" t="s">
        <v>1037</v>
      </c>
      <c r="E2718" t="str">
        <f t="shared" si="42"/>
        <v>1061901-Beneficiamento de arroz</v>
      </c>
    </row>
    <row r="2719" spans="1:5" hidden="1">
      <c r="A2719">
        <v>4003</v>
      </c>
      <c r="B2719">
        <v>1061902</v>
      </c>
      <c r="D2719" t="s">
        <v>1038</v>
      </c>
      <c r="E2719" t="str">
        <f t="shared" si="42"/>
        <v>1061902-Fabricação de produtos do arroz</v>
      </c>
    </row>
    <row r="2720" spans="1:5" hidden="1">
      <c r="A2720">
        <v>4003</v>
      </c>
      <c r="B2720">
        <v>1062700</v>
      </c>
      <c r="D2720" t="s">
        <v>1039</v>
      </c>
      <c r="E2720" t="str">
        <f t="shared" si="42"/>
        <v>1062700-Moagem de trigo e fabricação de derivados</v>
      </c>
    </row>
    <row r="2721" spans="1:5" hidden="1">
      <c r="A2721">
        <v>4003</v>
      </c>
      <c r="B2721">
        <v>1063500</v>
      </c>
      <c r="D2721" t="s">
        <v>1040</v>
      </c>
      <c r="E2721" t="str">
        <f t="shared" si="42"/>
        <v>1063500-Fabricação de farinha de mandioca e derivados</v>
      </c>
    </row>
    <row r="2722" spans="1:5" hidden="1">
      <c r="A2722">
        <v>4003</v>
      </c>
      <c r="B2722">
        <v>1064300</v>
      </c>
      <c r="D2722" t="s">
        <v>1041</v>
      </c>
      <c r="E2722" t="str">
        <f t="shared" si="42"/>
        <v>1064300-Fabricação de farinha de milho e derivados, exceto óleos de milho</v>
      </c>
    </row>
    <row r="2723" spans="1:5" hidden="1">
      <c r="A2723">
        <v>4003</v>
      </c>
      <c r="B2723">
        <v>1065101</v>
      </c>
      <c r="D2723" t="s">
        <v>1042</v>
      </c>
      <c r="E2723" t="str">
        <f t="shared" si="42"/>
        <v>1065101-Fabricação de amidos e féculas de vegetais</v>
      </c>
    </row>
    <row r="2724" spans="1:5" hidden="1">
      <c r="A2724">
        <v>4003</v>
      </c>
      <c r="B2724">
        <v>1065102</v>
      </c>
      <c r="D2724" t="s">
        <v>1043</v>
      </c>
      <c r="E2724" t="str">
        <f t="shared" si="42"/>
        <v>1065102-Fabricação de óleo de milho em bruto</v>
      </c>
    </row>
    <row r="2725" spans="1:5" hidden="1">
      <c r="A2725">
        <v>4003</v>
      </c>
      <c r="B2725">
        <v>1065103</v>
      </c>
      <c r="D2725" t="s">
        <v>1044</v>
      </c>
      <c r="E2725" t="str">
        <f t="shared" si="42"/>
        <v>1065103-Fabricação de óleo de milho refinado</v>
      </c>
    </row>
    <row r="2726" spans="1:5" hidden="1">
      <c r="A2726">
        <v>4003</v>
      </c>
      <c r="B2726">
        <v>1066000</v>
      </c>
      <c r="D2726" t="s">
        <v>1045</v>
      </c>
      <c r="E2726" t="str">
        <f t="shared" si="42"/>
        <v>1066000-Fabricação de alimentos para animais</v>
      </c>
    </row>
    <row r="2727" spans="1:5" hidden="1">
      <c r="A2727">
        <v>4003</v>
      </c>
      <c r="B2727">
        <v>1069400</v>
      </c>
      <c r="D2727" t="s">
        <v>1046</v>
      </c>
      <c r="E2727" t="str">
        <f t="shared" si="42"/>
        <v>1069400-Moagem e fabricação de produtos de origem vegetal não especificados</v>
      </c>
    </row>
    <row r="2728" spans="1:5" hidden="1">
      <c r="A2728">
        <v>4003</v>
      </c>
      <c r="B2728">
        <v>1071600</v>
      </c>
      <c r="D2728" t="s">
        <v>1047</v>
      </c>
      <c r="E2728" t="str">
        <f t="shared" si="42"/>
        <v>1071600-Fabricação de açúcar em bruto</v>
      </c>
    </row>
    <row r="2729" spans="1:5" hidden="1">
      <c r="A2729">
        <v>4003</v>
      </c>
      <c r="B2729">
        <v>1072401</v>
      </c>
      <c r="D2729" t="s">
        <v>1048</v>
      </c>
      <c r="E2729" t="str">
        <f t="shared" si="42"/>
        <v>1072401-Fabricação de açúcar de cana refinado</v>
      </c>
    </row>
    <row r="2730" spans="1:5" hidden="1">
      <c r="A2730">
        <v>4003</v>
      </c>
      <c r="B2730">
        <v>1072402</v>
      </c>
      <c r="D2730" t="s">
        <v>1049</v>
      </c>
      <c r="E2730" t="str">
        <f t="shared" si="42"/>
        <v>1072402-Fabricação de açúcar de cereais (dextrose) e de beterraba</v>
      </c>
    </row>
    <row r="2731" spans="1:5" hidden="1">
      <c r="A2731">
        <v>4003</v>
      </c>
      <c r="B2731">
        <v>1081301</v>
      </c>
      <c r="D2731" t="s">
        <v>1050</v>
      </c>
      <c r="E2731" t="str">
        <f t="shared" si="42"/>
        <v>1081301-Beneficiamento de café</v>
      </c>
    </row>
    <row r="2732" spans="1:5" hidden="1">
      <c r="A2732">
        <v>4003</v>
      </c>
      <c r="B2732">
        <v>1081302</v>
      </c>
      <c r="D2732" t="s">
        <v>1051</v>
      </c>
      <c r="E2732" t="str">
        <f t="shared" si="42"/>
        <v>1081302-Torrefação e moagem de café</v>
      </c>
    </row>
    <row r="2733" spans="1:5" hidden="1">
      <c r="A2733">
        <v>4003</v>
      </c>
      <c r="B2733">
        <v>1082100</v>
      </c>
      <c r="D2733" t="s">
        <v>1052</v>
      </c>
      <c r="E2733" t="str">
        <f t="shared" si="42"/>
        <v>1082100-Fabricação de produtos à base de café</v>
      </c>
    </row>
    <row r="2734" spans="1:5" hidden="1">
      <c r="A2734">
        <v>4003</v>
      </c>
      <c r="B2734">
        <v>1091101</v>
      </c>
      <c r="D2734" t="s">
        <v>1053</v>
      </c>
      <c r="E2734" t="str">
        <f t="shared" si="42"/>
        <v>1091101-Fabricação de produtos de panificação Industrial</v>
      </c>
    </row>
    <row r="2735" spans="1:5" hidden="1">
      <c r="A2735">
        <v>4003</v>
      </c>
      <c r="B2735">
        <v>1091102</v>
      </c>
      <c r="D2735" t="s">
        <v>1054</v>
      </c>
      <c r="E2735" t="str">
        <f t="shared" si="42"/>
        <v>1091102-Fabricação de produtos de padaria e confeitaria com predominância de produção própria</v>
      </c>
    </row>
    <row r="2736" spans="1:5" hidden="1">
      <c r="A2736">
        <v>4003</v>
      </c>
      <c r="B2736">
        <v>1092900</v>
      </c>
      <c r="D2736" t="s">
        <v>1055</v>
      </c>
      <c r="E2736" t="str">
        <f t="shared" si="42"/>
        <v>1092900-Fabricação de biscoitos e bolachas</v>
      </c>
    </row>
    <row r="2737" spans="1:5" hidden="1">
      <c r="A2737">
        <v>4003</v>
      </c>
      <c r="B2737">
        <v>1093701</v>
      </c>
      <c r="D2737" t="s">
        <v>1056</v>
      </c>
      <c r="E2737" t="str">
        <f t="shared" si="42"/>
        <v>1093701-Fabricação de produtos derivados do cacau e de chocolates</v>
      </c>
    </row>
    <row r="2738" spans="1:5" hidden="1">
      <c r="A2738">
        <v>4003</v>
      </c>
      <c r="B2738">
        <v>1093702</v>
      </c>
      <c r="D2738" t="s">
        <v>1057</v>
      </c>
      <c r="E2738" t="str">
        <f t="shared" si="42"/>
        <v>1093702-Fabricação de frutas cristalizadas, balas e semelhantes</v>
      </c>
    </row>
    <row r="2739" spans="1:5" hidden="1">
      <c r="A2739">
        <v>4003</v>
      </c>
      <c r="B2739">
        <v>1094500</v>
      </c>
      <c r="D2739" t="s">
        <v>1058</v>
      </c>
      <c r="E2739" t="str">
        <f t="shared" si="42"/>
        <v>1094500-Fabricação de massas alimentícias</v>
      </c>
    </row>
    <row r="2740" spans="1:5" hidden="1">
      <c r="A2740">
        <v>4003</v>
      </c>
      <c r="B2740">
        <v>1095300</v>
      </c>
      <c r="D2740" t="s">
        <v>1059</v>
      </c>
      <c r="E2740" t="str">
        <f t="shared" si="42"/>
        <v>1095300-Fabricação de especiarias, molhos, temperos e condimentos</v>
      </c>
    </row>
    <row r="2741" spans="1:5" hidden="1">
      <c r="A2741">
        <v>4003</v>
      </c>
      <c r="B2741">
        <v>1096100</v>
      </c>
      <c r="D2741" t="s">
        <v>1060</v>
      </c>
      <c r="E2741" t="str">
        <f t="shared" si="42"/>
        <v>1096100-Fabricação de alimentos e pratos prontos</v>
      </c>
    </row>
    <row r="2742" spans="1:5" hidden="1">
      <c r="A2742">
        <v>4003</v>
      </c>
      <c r="B2742">
        <v>1099601</v>
      </c>
      <c r="D2742" t="s">
        <v>1061</v>
      </c>
      <c r="E2742" t="str">
        <f t="shared" si="42"/>
        <v>1099601-Fabricação de vinagres</v>
      </c>
    </row>
    <row r="2743" spans="1:5" hidden="1">
      <c r="A2743">
        <v>4003</v>
      </c>
      <c r="B2743">
        <v>1099602</v>
      </c>
      <c r="D2743" t="s">
        <v>1062</v>
      </c>
      <c r="E2743" t="str">
        <f t="shared" si="42"/>
        <v>1099602-Fabricação de pós alimentícios</v>
      </c>
    </row>
    <row r="2744" spans="1:5" hidden="1">
      <c r="A2744">
        <v>4003</v>
      </c>
      <c r="B2744">
        <v>1099603</v>
      </c>
      <c r="D2744" t="s">
        <v>1063</v>
      </c>
      <c r="E2744" t="str">
        <f t="shared" si="42"/>
        <v>1099603-Fabricação de fermentos e leveduras</v>
      </c>
    </row>
    <row r="2745" spans="1:5" hidden="1">
      <c r="A2745">
        <v>4003</v>
      </c>
      <c r="B2745">
        <v>1099604</v>
      </c>
      <c r="D2745" t="s">
        <v>1064</v>
      </c>
      <c r="E2745" t="str">
        <f t="shared" si="42"/>
        <v>1099604-Fabricação de gelo comum</v>
      </c>
    </row>
    <row r="2746" spans="1:5" hidden="1">
      <c r="A2746">
        <v>4003</v>
      </c>
      <c r="B2746">
        <v>1099605</v>
      </c>
      <c r="D2746" t="s">
        <v>1065</v>
      </c>
      <c r="E2746" t="str">
        <f t="shared" si="42"/>
        <v>1099605-Fabricação de produtos para infusão (chá, mate, etc.)</v>
      </c>
    </row>
    <row r="2747" spans="1:5" hidden="1">
      <c r="A2747">
        <v>4003</v>
      </c>
      <c r="B2747">
        <v>1099606</v>
      </c>
      <c r="D2747" t="s">
        <v>1066</v>
      </c>
      <c r="E2747" t="str">
        <f t="shared" si="42"/>
        <v>1099606-Fabricação de adoçantes naturais e artificiais</v>
      </c>
    </row>
    <row r="2748" spans="1:5" hidden="1">
      <c r="A2748">
        <v>4003</v>
      </c>
      <c r="B2748">
        <v>1099607</v>
      </c>
      <c r="D2748" t="s">
        <v>1067</v>
      </c>
      <c r="E2748" t="str">
        <f t="shared" si="42"/>
        <v>1099607-Fabricação de alimentos dietéticos e complementos alimentares</v>
      </c>
    </row>
    <row r="2749" spans="1:5" hidden="1">
      <c r="A2749">
        <v>4003</v>
      </c>
      <c r="B2749">
        <v>1099699</v>
      </c>
      <c r="D2749" t="s">
        <v>1068</v>
      </c>
      <c r="E2749" t="str">
        <f t="shared" si="42"/>
        <v>1099699-Fabricação de outros produtos alimentícios não especificados anteriormente</v>
      </c>
    </row>
    <row r="2750" spans="1:5" hidden="1">
      <c r="A2750">
        <v>4003</v>
      </c>
      <c r="B2750">
        <v>1111901</v>
      </c>
      <c r="D2750" t="s">
        <v>1069</v>
      </c>
      <c r="E2750" t="str">
        <f t="shared" si="42"/>
        <v>1111901-Fabricação de aguardente de cana-de-açúcar</v>
      </c>
    </row>
    <row r="2751" spans="1:5" hidden="1">
      <c r="A2751">
        <v>4003</v>
      </c>
      <c r="B2751">
        <v>1111902</v>
      </c>
      <c r="D2751" t="s">
        <v>1070</v>
      </c>
      <c r="E2751" t="str">
        <f t="shared" si="42"/>
        <v>1111902-Fabricação de outras aguardentes e bebidas destiladas</v>
      </c>
    </row>
    <row r="2752" spans="1:5" hidden="1">
      <c r="A2752">
        <v>4003</v>
      </c>
      <c r="B2752">
        <v>1112700</v>
      </c>
      <c r="D2752" t="s">
        <v>1071</v>
      </c>
      <c r="E2752" t="str">
        <f t="shared" si="42"/>
        <v>1112700-Fabricação de vinho</v>
      </c>
    </row>
    <row r="2753" spans="1:5" hidden="1">
      <c r="A2753">
        <v>4003</v>
      </c>
      <c r="B2753">
        <v>1113501</v>
      </c>
      <c r="D2753" t="s">
        <v>1072</v>
      </c>
      <c r="E2753" t="str">
        <f t="shared" si="42"/>
        <v>1113501-Fabricação de malte, inclusive malte uísque</v>
      </c>
    </row>
    <row r="2754" spans="1:5" hidden="1">
      <c r="A2754">
        <v>4003</v>
      </c>
      <c r="B2754">
        <v>1113502</v>
      </c>
      <c r="D2754" t="s">
        <v>1073</v>
      </c>
      <c r="E2754" t="str">
        <f t="shared" si="42"/>
        <v>1113502-Fabricação de cervejas e chopes</v>
      </c>
    </row>
    <row r="2755" spans="1:5" hidden="1">
      <c r="A2755">
        <v>4003</v>
      </c>
      <c r="B2755">
        <v>1121600</v>
      </c>
      <c r="D2755" t="s">
        <v>1074</v>
      </c>
      <c r="E2755" t="str">
        <f t="shared" si="42"/>
        <v>1121600-Fabricação de águas envasadas</v>
      </c>
    </row>
    <row r="2756" spans="1:5" hidden="1">
      <c r="A2756">
        <v>4003</v>
      </c>
      <c r="B2756">
        <v>1122401</v>
      </c>
      <c r="D2756" t="s">
        <v>1075</v>
      </c>
      <c r="E2756" t="str">
        <f t="shared" si="42"/>
        <v>1122401-Fabricação de refrigerantes</v>
      </c>
    </row>
    <row r="2757" spans="1:5" hidden="1">
      <c r="A2757">
        <v>4003</v>
      </c>
      <c r="B2757">
        <v>1122402</v>
      </c>
      <c r="D2757" t="s">
        <v>1076</v>
      </c>
      <c r="E2757" t="str">
        <f t="shared" si="42"/>
        <v>1122402-Fabricação de chá mate e outros chás prontos para consumo</v>
      </c>
    </row>
    <row r="2758" spans="1:5" hidden="1">
      <c r="A2758">
        <v>4003</v>
      </c>
      <c r="B2758">
        <v>1122403</v>
      </c>
      <c r="D2758" t="s">
        <v>1077</v>
      </c>
      <c r="E2758" t="str">
        <f t="shared" si="42"/>
        <v>1122403-Fabricação de refrescos, xaropes e pós para refrescos, exceto refrescos de frutas</v>
      </c>
    </row>
    <row r="2759" spans="1:5" hidden="1">
      <c r="A2759">
        <v>4003</v>
      </c>
      <c r="B2759">
        <v>1122404</v>
      </c>
      <c r="D2759" t="s">
        <v>1078</v>
      </c>
      <c r="E2759" t="str">
        <f t="shared" si="42"/>
        <v>1122404-Fabricação de bebidas isotônicas</v>
      </c>
    </row>
    <row r="2760" spans="1:5" hidden="1">
      <c r="A2760">
        <v>4003</v>
      </c>
      <c r="B2760">
        <v>1122499</v>
      </c>
      <c r="D2760" t="s">
        <v>1079</v>
      </c>
      <c r="E2760" t="str">
        <f t="shared" ref="E2760:E2823" si="43">CONCATENATE(B2760,"-",D2760)</f>
        <v>1122499-Fabricação de outras bebidas não-alcoólicas não especificadas</v>
      </c>
    </row>
    <row r="2761" spans="1:5" hidden="1">
      <c r="A2761">
        <v>4003</v>
      </c>
      <c r="B2761">
        <v>1210700</v>
      </c>
      <c r="D2761" t="s">
        <v>1080</v>
      </c>
      <c r="E2761" t="str">
        <f t="shared" si="43"/>
        <v>1210700-Processamento industrial do fumo</v>
      </c>
    </row>
    <row r="2762" spans="1:5" hidden="1">
      <c r="A2762">
        <v>4003</v>
      </c>
      <c r="B2762">
        <v>1220401</v>
      </c>
      <c r="D2762" t="s">
        <v>1081</v>
      </c>
      <c r="E2762" t="str">
        <f t="shared" si="43"/>
        <v>1220401-Fabricação de cigarros</v>
      </c>
    </row>
    <row r="2763" spans="1:5" hidden="1">
      <c r="A2763">
        <v>4003</v>
      </c>
      <c r="B2763">
        <v>1220402</v>
      </c>
      <c r="D2763" t="s">
        <v>1082</v>
      </c>
      <c r="E2763" t="str">
        <f t="shared" si="43"/>
        <v>1220402-Fabricação de cigarrilhas e charutos</v>
      </c>
    </row>
    <row r="2764" spans="1:5" hidden="1">
      <c r="A2764">
        <v>4003</v>
      </c>
      <c r="B2764">
        <v>1220403</v>
      </c>
      <c r="D2764" t="s">
        <v>1083</v>
      </c>
      <c r="E2764" t="str">
        <f t="shared" si="43"/>
        <v>1220403-Fabricação de filtros para cigarros</v>
      </c>
    </row>
    <row r="2765" spans="1:5" hidden="1">
      <c r="A2765">
        <v>4003</v>
      </c>
      <c r="B2765">
        <v>1220499</v>
      </c>
      <c r="D2765" t="s">
        <v>1084</v>
      </c>
      <c r="E2765" t="str">
        <f t="shared" si="43"/>
        <v>1220499-Fabricação de outros produtos do fumo, exceto cigarros, cigarrilhas e charutos</v>
      </c>
    </row>
    <row r="2766" spans="1:5" hidden="1">
      <c r="A2766">
        <v>4003</v>
      </c>
      <c r="B2766">
        <v>1931400</v>
      </c>
      <c r="D2766" t="s">
        <v>1159</v>
      </c>
      <c r="E2766" t="str">
        <f t="shared" si="43"/>
        <v>1931400-Fabricação de álcool</v>
      </c>
    </row>
    <row r="2767" spans="1:5" hidden="1">
      <c r="A2767">
        <v>4006</v>
      </c>
      <c r="B2767">
        <v>4222702</v>
      </c>
      <c r="D2767" t="s">
        <v>1823</v>
      </c>
      <c r="E2767" t="str">
        <f t="shared" si="43"/>
        <v>4222702-Obras de irrigação</v>
      </c>
    </row>
    <row r="2768" spans="1:5" hidden="1">
      <c r="A2768">
        <v>4006</v>
      </c>
      <c r="B2768">
        <v>8411600</v>
      </c>
      <c r="D2768" t="s">
        <v>2284</v>
      </c>
      <c r="E2768" t="str">
        <f t="shared" si="43"/>
        <v>8411600-Administração pública em geral</v>
      </c>
    </row>
    <row r="2769" spans="1:5" hidden="1">
      <c r="A2769">
        <v>4006</v>
      </c>
      <c r="B2769">
        <v>9411100</v>
      </c>
      <c r="D2769" t="s">
        <v>2175</v>
      </c>
      <c r="E2769" t="str">
        <f t="shared" si="43"/>
        <v>9411100-Atividades de organizações associativas patronais e empresariais</v>
      </c>
    </row>
    <row r="2770" spans="1:5" hidden="1">
      <c r="A2770">
        <v>4006</v>
      </c>
      <c r="B2770">
        <v>9430800</v>
      </c>
      <c r="D2770" t="s">
        <v>2179</v>
      </c>
      <c r="E2770" t="str">
        <f t="shared" si="43"/>
        <v>9430800-Atividades de associações de defesa de direitos sociais</v>
      </c>
    </row>
    <row r="2771" spans="1:5" hidden="1">
      <c r="A2771">
        <v>4006</v>
      </c>
      <c r="B2771">
        <v>9499500</v>
      </c>
      <c r="D2771" t="s">
        <v>2182</v>
      </c>
      <c r="E2771" t="str">
        <f t="shared" si="43"/>
        <v>9499500-Atividades associativas não especificadas</v>
      </c>
    </row>
    <row r="2772" spans="1:5" hidden="1">
      <c r="A2772">
        <v>4007</v>
      </c>
      <c r="B2772">
        <v>111301</v>
      </c>
      <c r="D2772" t="s">
        <v>2203</v>
      </c>
      <c r="E2772" t="str">
        <f t="shared" si="43"/>
        <v>111301-Cultivo de arroz</v>
      </c>
    </row>
    <row r="2773" spans="1:5" hidden="1">
      <c r="A2773">
        <v>4007</v>
      </c>
      <c r="B2773">
        <v>111302</v>
      </c>
      <c r="D2773" t="s">
        <v>2204</v>
      </c>
      <c r="E2773" t="str">
        <f t="shared" si="43"/>
        <v>111302-Cultivo de milho</v>
      </c>
    </row>
    <row r="2774" spans="1:5" hidden="1">
      <c r="A2774">
        <v>4007</v>
      </c>
      <c r="B2774">
        <v>111303</v>
      </c>
      <c r="D2774" t="s">
        <v>2205</v>
      </c>
      <c r="E2774" t="str">
        <f t="shared" si="43"/>
        <v>111303-Cultivo de trigo</v>
      </c>
    </row>
    <row r="2775" spans="1:5" hidden="1">
      <c r="A2775">
        <v>4007</v>
      </c>
      <c r="B2775">
        <v>111399</v>
      </c>
      <c r="D2775" t="s">
        <v>2206</v>
      </c>
      <c r="E2775" t="str">
        <f t="shared" si="43"/>
        <v>111399-Cultivo de outros cereais não especificados</v>
      </c>
    </row>
    <row r="2776" spans="1:5" hidden="1">
      <c r="A2776">
        <v>4007</v>
      </c>
      <c r="B2776">
        <v>112101</v>
      </c>
      <c r="D2776" t="s">
        <v>2207</v>
      </c>
      <c r="E2776" t="str">
        <f t="shared" si="43"/>
        <v>112101-Cultivo de algodão herbáceo</v>
      </c>
    </row>
    <row r="2777" spans="1:5" hidden="1">
      <c r="A2777">
        <v>4007</v>
      </c>
      <c r="B2777">
        <v>112102</v>
      </c>
      <c r="D2777" t="s">
        <v>2208</v>
      </c>
      <c r="E2777" t="str">
        <f t="shared" si="43"/>
        <v>112102-Cultivo de juta</v>
      </c>
    </row>
    <row r="2778" spans="1:5" hidden="1">
      <c r="A2778">
        <v>4007</v>
      </c>
      <c r="B2778">
        <v>112199</v>
      </c>
      <c r="D2778" t="s">
        <v>2209</v>
      </c>
      <c r="E2778" t="str">
        <f t="shared" si="43"/>
        <v>112199-Cultivo de outras fibras de lavoura temporária não especificadas</v>
      </c>
    </row>
    <row r="2779" spans="1:5" hidden="1">
      <c r="A2779">
        <v>4007</v>
      </c>
      <c r="B2779">
        <v>113000</v>
      </c>
      <c r="D2779" t="s">
        <v>2210</v>
      </c>
      <c r="E2779" t="str">
        <f t="shared" si="43"/>
        <v>113000-Cultivo de cana-de-açúcar</v>
      </c>
    </row>
    <row r="2780" spans="1:5" hidden="1">
      <c r="A2780">
        <v>4007</v>
      </c>
      <c r="B2780">
        <v>114800</v>
      </c>
      <c r="D2780" t="s">
        <v>2211</v>
      </c>
      <c r="E2780" t="str">
        <f t="shared" si="43"/>
        <v>114800-Cultivo de fumo</v>
      </c>
    </row>
    <row r="2781" spans="1:5" hidden="1">
      <c r="A2781">
        <v>4007</v>
      </c>
      <c r="B2781">
        <v>115600</v>
      </c>
      <c r="D2781" t="s">
        <v>2212</v>
      </c>
      <c r="E2781" t="str">
        <f t="shared" si="43"/>
        <v>115600-Cultivo de soja</v>
      </c>
    </row>
    <row r="2782" spans="1:5" hidden="1">
      <c r="A2782">
        <v>4007</v>
      </c>
      <c r="B2782">
        <v>116401</v>
      </c>
      <c r="D2782" t="s">
        <v>2213</v>
      </c>
      <c r="E2782" t="str">
        <f t="shared" si="43"/>
        <v>116401-Cultivo de amendoim</v>
      </c>
    </row>
    <row r="2783" spans="1:5" hidden="1">
      <c r="A2783">
        <v>4007</v>
      </c>
      <c r="B2783">
        <v>116402</v>
      </c>
      <c r="D2783" t="s">
        <v>2214</v>
      </c>
      <c r="E2783" t="str">
        <f t="shared" si="43"/>
        <v>116402-Cultivo de girassol</v>
      </c>
    </row>
    <row r="2784" spans="1:5" hidden="1">
      <c r="A2784">
        <v>4007</v>
      </c>
      <c r="B2784">
        <v>116403</v>
      </c>
      <c r="D2784" t="s">
        <v>2215</v>
      </c>
      <c r="E2784" t="str">
        <f t="shared" si="43"/>
        <v>116403-Cultivo de mamona</v>
      </c>
    </row>
    <row r="2785" spans="1:5" hidden="1">
      <c r="A2785">
        <v>4007</v>
      </c>
      <c r="B2785">
        <v>116499</v>
      </c>
      <c r="D2785" t="s">
        <v>2216</v>
      </c>
      <c r="E2785" t="str">
        <f t="shared" si="43"/>
        <v>116499-Cultivo de outras oleaginosas de lavoura temporária não especificadas</v>
      </c>
    </row>
    <row r="2786" spans="1:5" hidden="1">
      <c r="A2786">
        <v>4007</v>
      </c>
      <c r="B2786">
        <v>119901</v>
      </c>
      <c r="D2786" t="s">
        <v>2217</v>
      </c>
      <c r="E2786" t="str">
        <f t="shared" si="43"/>
        <v>119901-Cultivo de abacaxi</v>
      </c>
    </row>
    <row r="2787" spans="1:5" hidden="1">
      <c r="A2787">
        <v>4007</v>
      </c>
      <c r="B2787">
        <v>119902</v>
      </c>
      <c r="D2787" t="s">
        <v>2218</v>
      </c>
      <c r="E2787" t="str">
        <f t="shared" si="43"/>
        <v>119902-Cultivo de alho</v>
      </c>
    </row>
    <row r="2788" spans="1:5" hidden="1">
      <c r="A2788">
        <v>4007</v>
      </c>
      <c r="B2788">
        <v>119903</v>
      </c>
      <c r="D2788" t="s">
        <v>2219</v>
      </c>
      <c r="E2788" t="str">
        <f t="shared" si="43"/>
        <v>119903-Cultivo de batata-inglesa</v>
      </c>
    </row>
    <row r="2789" spans="1:5" hidden="1">
      <c r="A2789">
        <v>4007</v>
      </c>
      <c r="B2789">
        <v>119904</v>
      </c>
      <c r="D2789" t="s">
        <v>2220</v>
      </c>
      <c r="E2789" t="str">
        <f t="shared" si="43"/>
        <v>119904-Cultivo de cebola</v>
      </c>
    </row>
    <row r="2790" spans="1:5" hidden="1">
      <c r="A2790">
        <v>4007</v>
      </c>
      <c r="B2790">
        <v>119905</v>
      </c>
      <c r="D2790" t="s">
        <v>2221</v>
      </c>
      <c r="E2790" t="str">
        <f t="shared" si="43"/>
        <v>119905-Cultivo de feijão</v>
      </c>
    </row>
    <row r="2791" spans="1:5" hidden="1">
      <c r="A2791">
        <v>4007</v>
      </c>
      <c r="B2791">
        <v>119906</v>
      </c>
      <c r="D2791" t="s">
        <v>2222</v>
      </c>
      <c r="E2791" t="str">
        <f t="shared" si="43"/>
        <v>119906-Cultivo de mandioca</v>
      </c>
    </row>
    <row r="2792" spans="1:5" hidden="1">
      <c r="A2792">
        <v>4007</v>
      </c>
      <c r="B2792">
        <v>119907</v>
      </c>
      <c r="D2792" t="s">
        <v>2223</v>
      </c>
      <c r="E2792" t="str">
        <f t="shared" si="43"/>
        <v>119907-Cultivo de melão</v>
      </c>
    </row>
    <row r="2793" spans="1:5" hidden="1">
      <c r="A2793">
        <v>4007</v>
      </c>
      <c r="B2793">
        <v>119908</v>
      </c>
      <c r="D2793" t="s">
        <v>2224</v>
      </c>
      <c r="E2793" t="str">
        <f t="shared" si="43"/>
        <v>119908-Cultivo de melancia</v>
      </c>
    </row>
    <row r="2794" spans="1:5" hidden="1">
      <c r="A2794">
        <v>4007</v>
      </c>
      <c r="B2794">
        <v>119909</v>
      </c>
      <c r="D2794" t="s">
        <v>2225</v>
      </c>
      <c r="E2794" t="str">
        <f t="shared" si="43"/>
        <v>119909-Cultivo de tomate rasteiro</v>
      </c>
    </row>
    <row r="2795" spans="1:5" hidden="1">
      <c r="A2795">
        <v>4007</v>
      </c>
      <c r="B2795">
        <v>119999</v>
      </c>
      <c r="D2795" t="s">
        <v>2226</v>
      </c>
      <c r="E2795" t="str">
        <f t="shared" si="43"/>
        <v>119999-Cultivo de outras plantas de lavoura temporária não especificadas</v>
      </c>
    </row>
    <row r="2796" spans="1:5" hidden="1">
      <c r="A2796">
        <v>4007</v>
      </c>
      <c r="B2796">
        <v>121101</v>
      </c>
      <c r="D2796" t="s">
        <v>2227</v>
      </c>
      <c r="E2796" t="str">
        <f t="shared" si="43"/>
        <v>121101-Horticultura, exceto morango</v>
      </c>
    </row>
    <row r="2797" spans="1:5" hidden="1">
      <c r="A2797">
        <v>4007</v>
      </c>
      <c r="B2797">
        <v>121102</v>
      </c>
      <c r="D2797" t="s">
        <v>2228</v>
      </c>
      <c r="E2797" t="str">
        <f t="shared" si="43"/>
        <v>121102-Cultivo de morango</v>
      </c>
    </row>
    <row r="2798" spans="1:5" hidden="1">
      <c r="A2798">
        <v>4007</v>
      </c>
      <c r="B2798">
        <v>122900</v>
      </c>
      <c r="D2798" t="s">
        <v>2229</v>
      </c>
      <c r="E2798" t="str">
        <f t="shared" si="43"/>
        <v>122900-Cultivo de flores e plantas ornamentais</v>
      </c>
    </row>
    <row r="2799" spans="1:5" hidden="1">
      <c r="A2799">
        <v>4007</v>
      </c>
      <c r="B2799">
        <v>131800</v>
      </c>
      <c r="D2799" t="s">
        <v>2230</v>
      </c>
      <c r="E2799" t="str">
        <f t="shared" si="43"/>
        <v>131800-Cultivo de laranja</v>
      </c>
    </row>
    <row r="2800" spans="1:5" hidden="1">
      <c r="A2800">
        <v>4007</v>
      </c>
      <c r="B2800">
        <v>132600</v>
      </c>
      <c r="D2800" t="s">
        <v>2231</v>
      </c>
      <c r="E2800" t="str">
        <f t="shared" si="43"/>
        <v>132600-Cultivo de uva</v>
      </c>
    </row>
    <row r="2801" spans="1:5" hidden="1">
      <c r="A2801">
        <v>4007</v>
      </c>
      <c r="B2801">
        <v>133401</v>
      </c>
      <c r="D2801" t="s">
        <v>2232</v>
      </c>
      <c r="E2801" t="str">
        <f t="shared" si="43"/>
        <v>133401-Cultivo de açaí</v>
      </c>
    </row>
    <row r="2802" spans="1:5" hidden="1">
      <c r="A2802">
        <v>4007</v>
      </c>
      <c r="B2802">
        <v>133402</v>
      </c>
      <c r="D2802" t="s">
        <v>2233</v>
      </c>
      <c r="E2802" t="str">
        <f t="shared" si="43"/>
        <v>133402-Cultivo de banana</v>
      </c>
    </row>
    <row r="2803" spans="1:5" hidden="1">
      <c r="A2803">
        <v>4007</v>
      </c>
      <c r="B2803">
        <v>133403</v>
      </c>
      <c r="D2803" t="s">
        <v>2234</v>
      </c>
      <c r="E2803" t="str">
        <f t="shared" si="43"/>
        <v>133403-Cultivo de caju</v>
      </c>
    </row>
    <row r="2804" spans="1:5" hidden="1">
      <c r="A2804">
        <v>4007</v>
      </c>
      <c r="B2804">
        <v>133404</v>
      </c>
      <c r="D2804" t="s">
        <v>2235</v>
      </c>
      <c r="E2804" t="str">
        <f t="shared" si="43"/>
        <v>133404-Cultivo de cítricos, exceto laranja</v>
      </c>
    </row>
    <row r="2805" spans="1:5" hidden="1">
      <c r="A2805">
        <v>4007</v>
      </c>
      <c r="B2805">
        <v>133405</v>
      </c>
      <c r="D2805" t="s">
        <v>2236</v>
      </c>
      <c r="E2805" t="str">
        <f t="shared" si="43"/>
        <v>133405-Cultivo de coco-da-baía</v>
      </c>
    </row>
    <row r="2806" spans="1:5" hidden="1">
      <c r="A2806">
        <v>4007</v>
      </c>
      <c r="B2806">
        <v>133406</v>
      </c>
      <c r="D2806" t="s">
        <v>2237</v>
      </c>
      <c r="E2806" t="str">
        <f t="shared" si="43"/>
        <v>133406-Cultivo de guaraná</v>
      </c>
    </row>
    <row r="2807" spans="1:5" hidden="1">
      <c r="A2807">
        <v>4007</v>
      </c>
      <c r="B2807">
        <v>133407</v>
      </c>
      <c r="D2807" t="s">
        <v>2238</v>
      </c>
      <c r="E2807" t="str">
        <f t="shared" si="43"/>
        <v>133407-Cultivo de maçã</v>
      </c>
    </row>
    <row r="2808" spans="1:5" hidden="1">
      <c r="A2808">
        <v>4007</v>
      </c>
      <c r="B2808">
        <v>133408</v>
      </c>
      <c r="D2808" t="s">
        <v>2239</v>
      </c>
      <c r="E2808" t="str">
        <f t="shared" si="43"/>
        <v>133408-Cultivo de mamão</v>
      </c>
    </row>
    <row r="2809" spans="1:5" hidden="1">
      <c r="A2809">
        <v>4007</v>
      </c>
      <c r="B2809">
        <v>133409</v>
      </c>
      <c r="D2809" t="s">
        <v>2240</v>
      </c>
      <c r="E2809" t="str">
        <f t="shared" si="43"/>
        <v>133409-Cultivo de maracujá</v>
      </c>
    </row>
    <row r="2810" spans="1:5" hidden="1">
      <c r="A2810">
        <v>4007</v>
      </c>
      <c r="B2810">
        <v>133410</v>
      </c>
      <c r="D2810" t="s">
        <v>2241</v>
      </c>
      <c r="E2810" t="str">
        <f t="shared" si="43"/>
        <v>133410-Cultivo de manga</v>
      </c>
    </row>
    <row r="2811" spans="1:5" hidden="1">
      <c r="A2811">
        <v>4007</v>
      </c>
      <c r="B2811">
        <v>133411</v>
      </c>
      <c r="D2811" t="s">
        <v>2242</v>
      </c>
      <c r="E2811" t="str">
        <f t="shared" si="43"/>
        <v>133411-Cultivo de pêssego</v>
      </c>
    </row>
    <row r="2812" spans="1:5" hidden="1">
      <c r="A2812">
        <v>4007</v>
      </c>
      <c r="B2812">
        <v>133499</v>
      </c>
      <c r="D2812" t="s">
        <v>2243</v>
      </c>
      <c r="E2812" t="str">
        <f t="shared" si="43"/>
        <v>133499-Cultivo de frutas de lavoura permanente não especificadas</v>
      </c>
    </row>
    <row r="2813" spans="1:5" hidden="1">
      <c r="A2813">
        <v>4007</v>
      </c>
      <c r="B2813">
        <v>134200</v>
      </c>
      <c r="D2813" t="s">
        <v>2244</v>
      </c>
      <c r="E2813" t="str">
        <f t="shared" si="43"/>
        <v>134200-Cultivo de café</v>
      </c>
    </row>
    <row r="2814" spans="1:5" hidden="1">
      <c r="A2814">
        <v>4007</v>
      </c>
      <c r="B2814">
        <v>135100</v>
      </c>
      <c r="D2814" t="s">
        <v>2245</v>
      </c>
      <c r="E2814" t="str">
        <f t="shared" si="43"/>
        <v>135100-Cultivo de cacau</v>
      </c>
    </row>
    <row r="2815" spans="1:5" hidden="1">
      <c r="A2815">
        <v>4007</v>
      </c>
      <c r="B2815">
        <v>139301</v>
      </c>
      <c r="D2815" t="s">
        <v>2246</v>
      </c>
      <c r="E2815" t="str">
        <f t="shared" si="43"/>
        <v>139301-Cultivo de chá-da-índia</v>
      </c>
    </row>
    <row r="2816" spans="1:5" hidden="1">
      <c r="A2816">
        <v>4007</v>
      </c>
      <c r="B2816">
        <v>139302</v>
      </c>
      <c r="D2816" t="s">
        <v>2247</v>
      </c>
      <c r="E2816" t="str">
        <f t="shared" si="43"/>
        <v>139302-Cultivo de erva-mate</v>
      </c>
    </row>
    <row r="2817" spans="1:5" hidden="1">
      <c r="A2817">
        <v>4007</v>
      </c>
      <c r="B2817">
        <v>139303</v>
      </c>
      <c r="D2817" t="s">
        <v>2248</v>
      </c>
      <c r="E2817" t="str">
        <f t="shared" si="43"/>
        <v>139303-Cultivo de pimenta-do-reino</v>
      </c>
    </row>
    <row r="2818" spans="1:5" hidden="1">
      <c r="A2818">
        <v>4007</v>
      </c>
      <c r="B2818">
        <v>139304</v>
      </c>
      <c r="D2818" t="s">
        <v>2249</v>
      </c>
      <c r="E2818" t="str">
        <f t="shared" si="43"/>
        <v>139304-Cultivo de plantas para condimento, exceto pimenta-do-reino</v>
      </c>
    </row>
    <row r="2819" spans="1:5" hidden="1">
      <c r="A2819">
        <v>4007</v>
      </c>
      <c r="B2819">
        <v>139305</v>
      </c>
      <c r="D2819" t="s">
        <v>2250</v>
      </c>
      <c r="E2819" t="str">
        <f t="shared" si="43"/>
        <v>139305-Cultivo de dendê</v>
      </c>
    </row>
    <row r="2820" spans="1:5" hidden="1">
      <c r="A2820">
        <v>4007</v>
      </c>
      <c r="B2820">
        <v>139306</v>
      </c>
      <c r="D2820" t="s">
        <v>2251</v>
      </c>
      <c r="E2820" t="str">
        <f t="shared" si="43"/>
        <v>139306-Cultivo de seringueira</v>
      </c>
    </row>
    <row r="2821" spans="1:5" hidden="1">
      <c r="A2821">
        <v>4007</v>
      </c>
      <c r="B2821">
        <v>139399</v>
      </c>
      <c r="D2821" t="s">
        <v>2252</v>
      </c>
      <c r="E2821" t="str">
        <f t="shared" si="43"/>
        <v>139399-Cultivo de outras plantas de lavoura permanente não especificadas</v>
      </c>
    </row>
    <row r="2822" spans="1:5" hidden="1">
      <c r="A2822">
        <v>4007</v>
      </c>
      <c r="B2822">
        <v>141501</v>
      </c>
      <c r="D2822" t="s">
        <v>2253</v>
      </c>
      <c r="E2822" t="str">
        <f t="shared" si="43"/>
        <v>141501-Produção de sementes certificadas, exceto de forrageiras para pasto</v>
      </c>
    </row>
    <row r="2823" spans="1:5" hidden="1">
      <c r="A2823">
        <v>4007</v>
      </c>
      <c r="B2823">
        <v>141502</v>
      </c>
      <c r="D2823" t="s">
        <v>2254</v>
      </c>
      <c r="E2823" t="str">
        <f t="shared" si="43"/>
        <v>141502-Produção de sementes certificadas de forrageiras para formação de pasto</v>
      </c>
    </row>
    <row r="2824" spans="1:5" hidden="1">
      <c r="A2824">
        <v>4007</v>
      </c>
      <c r="B2824">
        <v>142300</v>
      </c>
      <c r="D2824" t="s">
        <v>2255</v>
      </c>
      <c r="E2824" t="str">
        <f t="shared" ref="E2824:E2887" si="44">CONCATENATE(B2824,"-",D2824)</f>
        <v>142300-Produção de mudas e outras formas de propagação vegetal, certificadas</v>
      </c>
    </row>
    <row r="2825" spans="1:5" hidden="1">
      <c r="A2825">
        <v>4007</v>
      </c>
      <c r="B2825">
        <v>151201</v>
      </c>
      <c r="D2825" t="s">
        <v>2256</v>
      </c>
      <c r="E2825" t="str">
        <f t="shared" si="44"/>
        <v>151201-Criação de bovinos para corte</v>
      </c>
    </row>
    <row r="2826" spans="1:5" hidden="1">
      <c r="A2826">
        <v>4007</v>
      </c>
      <c r="B2826">
        <v>151202</v>
      </c>
      <c r="D2826" t="s">
        <v>2257</v>
      </c>
      <c r="E2826" t="str">
        <f t="shared" si="44"/>
        <v>151202-Criação de bovinos para leite</v>
      </c>
    </row>
    <row r="2827" spans="1:5" hidden="1">
      <c r="A2827">
        <v>4007</v>
      </c>
      <c r="B2827">
        <v>151203</v>
      </c>
      <c r="D2827" t="s">
        <v>2258</v>
      </c>
      <c r="E2827" t="str">
        <f t="shared" si="44"/>
        <v>151203-Criação de bovinos, exceto para corte e leite</v>
      </c>
    </row>
    <row r="2828" spans="1:5" hidden="1">
      <c r="A2828">
        <v>4007</v>
      </c>
      <c r="B2828">
        <v>152101</v>
      </c>
      <c r="D2828" t="s">
        <v>2259</v>
      </c>
      <c r="E2828" t="str">
        <f t="shared" si="44"/>
        <v>152101-Criação de bufalinos</v>
      </c>
    </row>
    <row r="2829" spans="1:5" hidden="1">
      <c r="A2829">
        <v>4007</v>
      </c>
      <c r="B2829">
        <v>152102</v>
      </c>
      <c r="D2829" t="s">
        <v>2260</v>
      </c>
      <c r="E2829" t="str">
        <f t="shared" si="44"/>
        <v>152102-Criação de eqüinos</v>
      </c>
    </row>
    <row r="2830" spans="1:5" hidden="1">
      <c r="A2830">
        <v>4007</v>
      </c>
      <c r="B2830">
        <v>152103</v>
      </c>
      <c r="D2830" t="s">
        <v>2261</v>
      </c>
      <c r="E2830" t="str">
        <f t="shared" si="44"/>
        <v>152103-Criação de asininos e muares</v>
      </c>
    </row>
    <row r="2831" spans="1:5" hidden="1">
      <c r="A2831">
        <v>4007</v>
      </c>
      <c r="B2831">
        <v>153901</v>
      </c>
      <c r="D2831" t="s">
        <v>2262</v>
      </c>
      <c r="E2831" t="str">
        <f t="shared" si="44"/>
        <v>153901-Criação de caprinos</v>
      </c>
    </row>
    <row r="2832" spans="1:5" hidden="1">
      <c r="A2832">
        <v>4007</v>
      </c>
      <c r="B2832">
        <v>153902</v>
      </c>
      <c r="D2832" t="s">
        <v>2263</v>
      </c>
      <c r="E2832" t="str">
        <f t="shared" si="44"/>
        <v>153902-Criação de ovinos, inclusive para produção de lã</v>
      </c>
    </row>
    <row r="2833" spans="1:5" hidden="1">
      <c r="A2833">
        <v>4007</v>
      </c>
      <c r="B2833">
        <v>154700</v>
      </c>
      <c r="D2833" t="s">
        <v>2264</v>
      </c>
      <c r="E2833" t="str">
        <f t="shared" si="44"/>
        <v>154700-Criação de suínos</v>
      </c>
    </row>
    <row r="2834" spans="1:5" hidden="1">
      <c r="A2834">
        <v>4007</v>
      </c>
      <c r="B2834">
        <v>155501</v>
      </c>
      <c r="D2834" t="s">
        <v>2265</v>
      </c>
      <c r="E2834" t="str">
        <f t="shared" si="44"/>
        <v>155501-Criação de frangos para corte</v>
      </c>
    </row>
    <row r="2835" spans="1:5" hidden="1">
      <c r="A2835">
        <v>4007</v>
      </c>
      <c r="B2835">
        <v>155502</v>
      </c>
      <c r="D2835" t="s">
        <v>2266</v>
      </c>
      <c r="E2835" t="str">
        <f t="shared" si="44"/>
        <v>155502-Produção de pintos de um dia</v>
      </c>
    </row>
    <row r="2836" spans="1:5" hidden="1">
      <c r="A2836">
        <v>4007</v>
      </c>
      <c r="B2836">
        <v>155503</v>
      </c>
      <c r="D2836" t="s">
        <v>2267</v>
      </c>
      <c r="E2836" t="str">
        <f t="shared" si="44"/>
        <v>155503-Criação de outros galináceos, exceto para corte</v>
      </c>
    </row>
    <row r="2837" spans="1:5" hidden="1">
      <c r="A2837">
        <v>4007</v>
      </c>
      <c r="B2837">
        <v>155504</v>
      </c>
      <c r="D2837" t="s">
        <v>2268</v>
      </c>
      <c r="E2837" t="str">
        <f t="shared" si="44"/>
        <v>155504-Criação de aves, exceto galináceos</v>
      </c>
    </row>
    <row r="2838" spans="1:5" hidden="1">
      <c r="A2838">
        <v>4007</v>
      </c>
      <c r="B2838">
        <v>155505</v>
      </c>
      <c r="D2838" t="s">
        <v>2269</v>
      </c>
      <c r="E2838" t="str">
        <f t="shared" si="44"/>
        <v>155505-Produção de ovos</v>
      </c>
    </row>
    <row r="2839" spans="1:5" hidden="1">
      <c r="A2839">
        <v>4007</v>
      </c>
      <c r="B2839">
        <v>159801</v>
      </c>
      <c r="D2839" t="s">
        <v>2270</v>
      </c>
      <c r="E2839" t="str">
        <f t="shared" si="44"/>
        <v>159801-Apicultura</v>
      </c>
    </row>
    <row r="2840" spans="1:5" hidden="1">
      <c r="A2840">
        <v>4007</v>
      </c>
      <c r="B2840">
        <v>159802</v>
      </c>
      <c r="D2840" t="s">
        <v>2271</v>
      </c>
      <c r="E2840" t="str">
        <f t="shared" si="44"/>
        <v>159802-Criação de animais de estimação</v>
      </c>
    </row>
    <row r="2841" spans="1:5" hidden="1">
      <c r="A2841">
        <v>4007</v>
      </c>
      <c r="B2841">
        <v>159803</v>
      </c>
      <c r="D2841" t="s">
        <v>2272</v>
      </c>
      <c r="E2841" t="str">
        <f t="shared" si="44"/>
        <v>159803-Criação de escargô</v>
      </c>
    </row>
    <row r="2842" spans="1:5" hidden="1">
      <c r="A2842">
        <v>4007</v>
      </c>
      <c r="B2842">
        <v>159804</v>
      </c>
      <c r="D2842" t="s">
        <v>2273</v>
      </c>
      <c r="E2842" t="str">
        <f t="shared" si="44"/>
        <v>159804-Criação de bicho-da-seda</v>
      </c>
    </row>
    <row r="2843" spans="1:5" hidden="1">
      <c r="A2843">
        <v>4007</v>
      </c>
      <c r="B2843">
        <v>159899</v>
      </c>
      <c r="D2843" t="s">
        <v>2274</v>
      </c>
      <c r="E2843" t="str">
        <f t="shared" si="44"/>
        <v>159899-Criação de animais não especificados</v>
      </c>
    </row>
    <row r="2844" spans="1:5" hidden="1">
      <c r="A2844">
        <v>4007</v>
      </c>
      <c r="B2844">
        <v>161001</v>
      </c>
      <c r="D2844" t="s">
        <v>2275</v>
      </c>
      <c r="E2844" t="str">
        <f t="shared" si="44"/>
        <v>161001-Serviço de pulverização e controle de pragas agrícolas</v>
      </c>
    </row>
    <row r="2845" spans="1:5" hidden="1">
      <c r="A2845">
        <v>4007</v>
      </c>
      <c r="B2845">
        <v>161002</v>
      </c>
      <c r="D2845" t="s">
        <v>2276</v>
      </c>
      <c r="E2845" t="str">
        <f t="shared" si="44"/>
        <v>161002-Serviço de poda de árvores para lavouras</v>
      </c>
    </row>
    <row r="2846" spans="1:5" hidden="1">
      <c r="A2846">
        <v>4007</v>
      </c>
      <c r="B2846">
        <v>161003</v>
      </c>
      <c r="D2846" t="s">
        <v>2277</v>
      </c>
      <c r="E2846" t="str">
        <f t="shared" si="44"/>
        <v>161003-Serviço de preparação de terreno, cultivo e colheita</v>
      </c>
    </row>
    <row r="2847" spans="1:5" hidden="1">
      <c r="A2847">
        <v>4007</v>
      </c>
      <c r="B2847">
        <v>161099</v>
      </c>
      <c r="D2847" t="s">
        <v>2278</v>
      </c>
      <c r="E2847" t="str">
        <f t="shared" si="44"/>
        <v>161099-Atividades de apoio à agricultura não especificadas</v>
      </c>
    </row>
    <row r="2848" spans="1:5" hidden="1">
      <c r="A2848">
        <v>4007</v>
      </c>
      <c r="B2848">
        <v>162801</v>
      </c>
      <c r="D2848" t="s">
        <v>2279</v>
      </c>
      <c r="E2848" t="str">
        <f t="shared" si="44"/>
        <v>162801-Serviço de inseminação artificial em animais</v>
      </c>
    </row>
    <row r="2849" spans="1:5" hidden="1">
      <c r="A2849">
        <v>4007</v>
      </c>
      <c r="B2849">
        <v>162802</v>
      </c>
      <c r="D2849" t="s">
        <v>2280</v>
      </c>
      <c r="E2849" t="str">
        <f t="shared" si="44"/>
        <v>162802-Serviço de tosquiamento de ovinos</v>
      </c>
    </row>
    <row r="2850" spans="1:5" hidden="1">
      <c r="A2850">
        <v>4007</v>
      </c>
      <c r="B2850">
        <v>162803</v>
      </c>
      <c r="D2850" t="s">
        <v>2281</v>
      </c>
      <c r="E2850" t="str">
        <f t="shared" si="44"/>
        <v>162803-Serviço de manejo de animais</v>
      </c>
    </row>
    <row r="2851" spans="1:5" hidden="1">
      <c r="A2851">
        <v>4007</v>
      </c>
      <c r="B2851">
        <v>162899</v>
      </c>
      <c r="D2851" t="s">
        <v>2282</v>
      </c>
      <c r="E2851" t="str">
        <f t="shared" si="44"/>
        <v>162899-Atividades de apoio à pecuária não especificadas</v>
      </c>
    </row>
    <row r="2852" spans="1:5" hidden="1">
      <c r="A2852">
        <v>4007</v>
      </c>
      <c r="B2852">
        <v>163600</v>
      </c>
      <c r="D2852" t="s">
        <v>2283</v>
      </c>
      <c r="E2852" t="str">
        <f t="shared" si="44"/>
        <v>163600-Atividades de pós-colheita</v>
      </c>
    </row>
    <row r="2853" spans="1:5" hidden="1">
      <c r="A2853">
        <v>4008</v>
      </c>
      <c r="B2853">
        <v>321301</v>
      </c>
      <c r="D2853" t="s">
        <v>2285</v>
      </c>
      <c r="E2853" t="str">
        <f t="shared" si="44"/>
        <v>321301-Criação de peixes em água salgada e salobra</v>
      </c>
    </row>
    <row r="2854" spans="1:5" hidden="1">
      <c r="A2854">
        <v>4008</v>
      </c>
      <c r="B2854">
        <v>321302</v>
      </c>
      <c r="D2854" t="s">
        <v>2286</v>
      </c>
      <c r="E2854" t="str">
        <f t="shared" si="44"/>
        <v>321302-Criação de camarões em água salgada e salobra</v>
      </c>
    </row>
    <row r="2855" spans="1:5" hidden="1">
      <c r="A2855">
        <v>4008</v>
      </c>
      <c r="B2855">
        <v>321303</v>
      </c>
      <c r="D2855" t="s">
        <v>2287</v>
      </c>
      <c r="E2855" t="str">
        <f t="shared" si="44"/>
        <v>321303-Criação de ostras e mexilhões em água salgada e salobra</v>
      </c>
    </row>
    <row r="2856" spans="1:5" hidden="1">
      <c r="A2856">
        <v>4008</v>
      </c>
      <c r="B2856">
        <v>321304</v>
      </c>
      <c r="D2856" t="s">
        <v>2288</v>
      </c>
      <c r="E2856" t="str">
        <f t="shared" si="44"/>
        <v>321304-Criação de peixes ornamentais em água salgada e salobra</v>
      </c>
    </row>
    <row r="2857" spans="1:5" hidden="1">
      <c r="A2857">
        <v>4008</v>
      </c>
      <c r="B2857">
        <v>321305</v>
      </c>
      <c r="D2857" t="s">
        <v>2289</v>
      </c>
      <c r="E2857" t="str">
        <f t="shared" si="44"/>
        <v>321305-Atividades de apoio à aqüicultura em água salgada e salobra</v>
      </c>
    </row>
    <row r="2858" spans="1:5" hidden="1">
      <c r="A2858">
        <v>4008</v>
      </c>
      <c r="B2858">
        <v>321399</v>
      </c>
      <c r="D2858" t="s">
        <v>2290</v>
      </c>
      <c r="E2858" t="str">
        <f t="shared" si="44"/>
        <v>321399-Cultivos e semicultivos da aqüicultura em água salgada e salobra não especificados anteriormente</v>
      </c>
    </row>
    <row r="2859" spans="1:5" hidden="1">
      <c r="A2859">
        <v>4008</v>
      </c>
      <c r="B2859">
        <v>322101</v>
      </c>
      <c r="D2859" t="s">
        <v>2291</v>
      </c>
      <c r="E2859" t="str">
        <f t="shared" si="44"/>
        <v>322101-Criação de peixes em água doce</v>
      </c>
    </row>
    <row r="2860" spans="1:5" hidden="1">
      <c r="A2860">
        <v>4008</v>
      </c>
      <c r="B2860">
        <v>322102</v>
      </c>
      <c r="D2860" t="s">
        <v>2292</v>
      </c>
      <c r="E2860" t="str">
        <f t="shared" si="44"/>
        <v>322102-Criação de camarões em água doce</v>
      </c>
    </row>
    <row r="2861" spans="1:5" hidden="1">
      <c r="A2861">
        <v>4008</v>
      </c>
      <c r="B2861">
        <v>322103</v>
      </c>
      <c r="D2861" t="s">
        <v>2293</v>
      </c>
      <c r="E2861" t="str">
        <f t="shared" si="44"/>
        <v>322103-Criação de ostras e mexilhões em água doce</v>
      </c>
    </row>
    <row r="2862" spans="1:5" hidden="1">
      <c r="A2862">
        <v>4008</v>
      </c>
      <c r="B2862">
        <v>322104</v>
      </c>
      <c r="D2862" t="s">
        <v>2294</v>
      </c>
      <c r="E2862" t="str">
        <f t="shared" si="44"/>
        <v>322104-Criação de peixes ornamentais em água doce</v>
      </c>
    </row>
    <row r="2863" spans="1:5" hidden="1">
      <c r="A2863">
        <v>4008</v>
      </c>
      <c r="B2863">
        <v>322105</v>
      </c>
      <c r="D2863" t="s">
        <v>2295</v>
      </c>
      <c r="E2863" t="str">
        <f t="shared" si="44"/>
        <v>322105-Ranicultura</v>
      </c>
    </row>
    <row r="2864" spans="1:5" hidden="1">
      <c r="A2864">
        <v>4008</v>
      </c>
      <c r="B2864">
        <v>322106</v>
      </c>
      <c r="D2864" t="s">
        <v>2296</v>
      </c>
      <c r="E2864" t="str">
        <f t="shared" si="44"/>
        <v>322106-Criação de jacaré</v>
      </c>
    </row>
    <row r="2865" spans="1:5" hidden="1">
      <c r="A2865">
        <v>4008</v>
      </c>
      <c r="B2865">
        <v>322107</v>
      </c>
      <c r="D2865" t="s">
        <v>2297</v>
      </c>
      <c r="E2865" t="str">
        <f t="shared" si="44"/>
        <v>322107-Atividades de apoio à aqüicultura em água doce</v>
      </c>
    </row>
    <row r="2866" spans="1:5" hidden="1">
      <c r="A2866">
        <v>4008</v>
      </c>
      <c r="B2866">
        <v>322199</v>
      </c>
      <c r="D2866" t="s">
        <v>2298</v>
      </c>
      <c r="E2866" t="str">
        <f t="shared" si="44"/>
        <v>322199-Cultivos e semicultivos da aqüicultura em água doce não especificados</v>
      </c>
    </row>
    <row r="2867" spans="1:5" hidden="1">
      <c r="A2867">
        <v>4009</v>
      </c>
      <c r="B2867" t="s">
        <v>966</v>
      </c>
      <c r="D2867" t="s">
        <v>967</v>
      </c>
      <c r="E2867" t="str">
        <f t="shared" si="44"/>
        <v>X001-Residência</v>
      </c>
    </row>
    <row r="2868" spans="1:5" hidden="1">
      <c r="A2868">
        <v>4010</v>
      </c>
      <c r="B2868">
        <v>7210000</v>
      </c>
      <c r="D2868" t="s">
        <v>2202</v>
      </c>
      <c r="E2868" t="str">
        <f t="shared" si="44"/>
        <v>7210000-Pesquisa e desenvolvimento experimental em ciências físicas e naturais</v>
      </c>
    </row>
    <row r="2869" spans="1:5" hidden="1">
      <c r="A2869">
        <v>4010</v>
      </c>
      <c r="B2869">
        <v>7220700</v>
      </c>
      <c r="D2869" t="s">
        <v>2202</v>
      </c>
      <c r="E2869" t="str">
        <f t="shared" si="44"/>
        <v>7220700-Pesquisa e desenvolvimento experimental em ciências físicas e naturais</v>
      </c>
    </row>
    <row r="2870" spans="1:5" hidden="1">
      <c r="A2870">
        <v>4010</v>
      </c>
      <c r="B2870">
        <v>8531700</v>
      </c>
      <c r="D2870" t="s">
        <v>2048</v>
      </c>
      <c r="E2870" t="str">
        <f t="shared" si="44"/>
        <v>8531700-Educação superior - graduação</v>
      </c>
    </row>
    <row r="2871" spans="1:5" hidden="1">
      <c r="A2871">
        <v>4010</v>
      </c>
      <c r="B2871">
        <v>8532500</v>
      </c>
      <c r="D2871" t="s">
        <v>2049</v>
      </c>
      <c r="E2871" t="str">
        <f t="shared" si="44"/>
        <v>8532500-Educação superior - graduação e pós-graduação</v>
      </c>
    </row>
    <row r="2872" spans="1:5" hidden="1">
      <c r="A2872">
        <v>4010</v>
      </c>
      <c r="B2872">
        <v>8533300</v>
      </c>
      <c r="D2872" t="s">
        <v>2050</v>
      </c>
      <c r="E2872" t="str">
        <f t="shared" si="44"/>
        <v>8533300-Educação superior - pós-graduação e extensão</v>
      </c>
    </row>
    <row r="2873" spans="1:5" hidden="1">
      <c r="A2873">
        <v>4010</v>
      </c>
      <c r="B2873">
        <v>8541400</v>
      </c>
      <c r="D2873" t="s">
        <v>2051</v>
      </c>
      <c r="E2873" t="str">
        <f t="shared" si="44"/>
        <v>8541400-Educação profissional de nível técnico</v>
      </c>
    </row>
    <row r="2874" spans="1:5" hidden="1">
      <c r="A2874">
        <v>4010</v>
      </c>
      <c r="B2874">
        <v>8542200</v>
      </c>
      <c r="D2874" t="s">
        <v>2052</v>
      </c>
      <c r="E2874" t="str">
        <f t="shared" si="44"/>
        <v>8542200-Educação profissional de nível tecnológico</v>
      </c>
    </row>
    <row r="2875" spans="1:5" hidden="1">
      <c r="A2875">
        <v>4015</v>
      </c>
      <c r="B2875">
        <v>111301</v>
      </c>
      <c r="D2875" t="s">
        <v>2203</v>
      </c>
      <c r="E2875" t="str">
        <f t="shared" si="44"/>
        <v>111301-Cultivo de arroz</v>
      </c>
    </row>
    <row r="2876" spans="1:5" hidden="1">
      <c r="A2876">
        <v>4015</v>
      </c>
      <c r="B2876">
        <v>111302</v>
      </c>
      <c r="D2876" t="s">
        <v>2204</v>
      </c>
      <c r="E2876" t="str">
        <f t="shared" si="44"/>
        <v>111302-Cultivo de milho</v>
      </c>
    </row>
    <row r="2877" spans="1:5" hidden="1">
      <c r="A2877">
        <v>4015</v>
      </c>
      <c r="B2877">
        <v>111303</v>
      </c>
      <c r="D2877" t="s">
        <v>2205</v>
      </c>
      <c r="E2877" t="str">
        <f t="shared" si="44"/>
        <v>111303-Cultivo de trigo</v>
      </c>
    </row>
    <row r="2878" spans="1:5" hidden="1">
      <c r="A2878">
        <v>4015</v>
      </c>
      <c r="B2878">
        <v>111399</v>
      </c>
      <c r="D2878" t="s">
        <v>2206</v>
      </c>
      <c r="E2878" t="str">
        <f t="shared" si="44"/>
        <v>111399-Cultivo de outros cereais não especificados</v>
      </c>
    </row>
    <row r="2879" spans="1:5" hidden="1">
      <c r="A2879">
        <v>4015</v>
      </c>
      <c r="B2879">
        <v>112101</v>
      </c>
      <c r="D2879" t="s">
        <v>2207</v>
      </c>
      <c r="E2879" t="str">
        <f t="shared" si="44"/>
        <v>112101-Cultivo de algodão herbáceo</v>
      </c>
    </row>
    <row r="2880" spans="1:5" hidden="1">
      <c r="A2880">
        <v>4015</v>
      </c>
      <c r="B2880">
        <v>112102</v>
      </c>
      <c r="D2880" t="s">
        <v>2208</v>
      </c>
      <c r="E2880" t="str">
        <f t="shared" si="44"/>
        <v>112102-Cultivo de juta</v>
      </c>
    </row>
    <row r="2881" spans="1:5" hidden="1">
      <c r="A2881">
        <v>4015</v>
      </c>
      <c r="B2881">
        <v>112199</v>
      </c>
      <c r="D2881" t="s">
        <v>2209</v>
      </c>
      <c r="E2881" t="str">
        <f t="shared" si="44"/>
        <v>112199-Cultivo de outras fibras de lavoura temporária não especificadas</v>
      </c>
    </row>
    <row r="2882" spans="1:5" hidden="1">
      <c r="A2882">
        <v>4015</v>
      </c>
      <c r="B2882">
        <v>113000</v>
      </c>
      <c r="D2882" t="s">
        <v>2210</v>
      </c>
      <c r="E2882" t="str">
        <f t="shared" si="44"/>
        <v>113000-Cultivo de cana-de-açúcar</v>
      </c>
    </row>
    <row r="2883" spans="1:5" hidden="1">
      <c r="A2883">
        <v>4015</v>
      </c>
      <c r="B2883">
        <v>114800</v>
      </c>
      <c r="D2883" t="s">
        <v>2211</v>
      </c>
      <c r="E2883" t="str">
        <f t="shared" si="44"/>
        <v>114800-Cultivo de fumo</v>
      </c>
    </row>
    <row r="2884" spans="1:5" hidden="1">
      <c r="A2884">
        <v>4015</v>
      </c>
      <c r="B2884">
        <v>115600</v>
      </c>
      <c r="D2884" t="s">
        <v>2212</v>
      </c>
      <c r="E2884" t="str">
        <f t="shared" si="44"/>
        <v>115600-Cultivo de soja</v>
      </c>
    </row>
    <row r="2885" spans="1:5" hidden="1">
      <c r="A2885">
        <v>4015</v>
      </c>
      <c r="B2885">
        <v>116401</v>
      </c>
      <c r="D2885" t="s">
        <v>2213</v>
      </c>
      <c r="E2885" t="str">
        <f t="shared" si="44"/>
        <v>116401-Cultivo de amendoim</v>
      </c>
    </row>
    <row r="2886" spans="1:5" hidden="1">
      <c r="A2886">
        <v>4015</v>
      </c>
      <c r="B2886">
        <v>116402</v>
      </c>
      <c r="D2886" t="s">
        <v>2214</v>
      </c>
      <c r="E2886" t="str">
        <f t="shared" si="44"/>
        <v>116402-Cultivo de girassol</v>
      </c>
    </row>
    <row r="2887" spans="1:5" hidden="1">
      <c r="A2887">
        <v>4015</v>
      </c>
      <c r="B2887">
        <v>116403</v>
      </c>
      <c r="D2887" t="s">
        <v>2215</v>
      </c>
      <c r="E2887" t="str">
        <f t="shared" si="44"/>
        <v>116403-Cultivo de mamona</v>
      </c>
    </row>
    <row r="2888" spans="1:5" hidden="1">
      <c r="A2888">
        <v>4015</v>
      </c>
      <c r="B2888">
        <v>116499</v>
      </c>
      <c r="D2888" t="s">
        <v>2216</v>
      </c>
      <c r="E2888" t="str">
        <f t="shared" ref="E2888:E2951" si="45">CONCATENATE(B2888,"-",D2888)</f>
        <v>116499-Cultivo de outras oleaginosas de lavoura temporária não especificadas</v>
      </c>
    </row>
    <row r="2889" spans="1:5" hidden="1">
      <c r="A2889">
        <v>4015</v>
      </c>
      <c r="B2889">
        <v>119901</v>
      </c>
      <c r="D2889" t="s">
        <v>2217</v>
      </c>
      <c r="E2889" t="str">
        <f t="shared" si="45"/>
        <v>119901-Cultivo de abacaxi</v>
      </c>
    </row>
    <row r="2890" spans="1:5" hidden="1">
      <c r="A2890">
        <v>4015</v>
      </c>
      <c r="B2890">
        <v>119902</v>
      </c>
      <c r="D2890" t="s">
        <v>2218</v>
      </c>
      <c r="E2890" t="str">
        <f t="shared" si="45"/>
        <v>119902-Cultivo de alho</v>
      </c>
    </row>
    <row r="2891" spans="1:5" hidden="1">
      <c r="A2891">
        <v>4015</v>
      </c>
      <c r="B2891">
        <v>119903</v>
      </c>
      <c r="D2891" t="s">
        <v>2219</v>
      </c>
      <c r="E2891" t="str">
        <f t="shared" si="45"/>
        <v>119903-Cultivo de batata-inglesa</v>
      </c>
    </row>
    <row r="2892" spans="1:5" hidden="1">
      <c r="A2892">
        <v>4015</v>
      </c>
      <c r="B2892">
        <v>119904</v>
      </c>
      <c r="D2892" t="s">
        <v>2220</v>
      </c>
      <c r="E2892" t="str">
        <f t="shared" si="45"/>
        <v>119904-Cultivo de cebola</v>
      </c>
    </row>
    <row r="2893" spans="1:5" hidden="1">
      <c r="A2893">
        <v>4015</v>
      </c>
      <c r="B2893">
        <v>119905</v>
      </c>
      <c r="D2893" t="s">
        <v>2221</v>
      </c>
      <c r="E2893" t="str">
        <f t="shared" si="45"/>
        <v>119905-Cultivo de feijão</v>
      </c>
    </row>
    <row r="2894" spans="1:5" hidden="1">
      <c r="A2894">
        <v>4015</v>
      </c>
      <c r="B2894">
        <v>119906</v>
      </c>
      <c r="D2894" t="s">
        <v>2222</v>
      </c>
      <c r="E2894" t="str">
        <f t="shared" si="45"/>
        <v>119906-Cultivo de mandioca</v>
      </c>
    </row>
    <row r="2895" spans="1:5" hidden="1">
      <c r="A2895">
        <v>4015</v>
      </c>
      <c r="B2895">
        <v>119907</v>
      </c>
      <c r="D2895" t="s">
        <v>2223</v>
      </c>
      <c r="E2895" t="str">
        <f t="shared" si="45"/>
        <v>119907-Cultivo de melão</v>
      </c>
    </row>
    <row r="2896" spans="1:5" hidden="1">
      <c r="A2896">
        <v>4015</v>
      </c>
      <c r="B2896">
        <v>119908</v>
      </c>
      <c r="D2896" t="s">
        <v>2224</v>
      </c>
      <c r="E2896" t="str">
        <f t="shared" si="45"/>
        <v>119908-Cultivo de melancia</v>
      </c>
    </row>
    <row r="2897" spans="1:5" hidden="1">
      <c r="A2897">
        <v>4015</v>
      </c>
      <c r="B2897">
        <v>119909</v>
      </c>
      <c r="D2897" t="s">
        <v>2225</v>
      </c>
      <c r="E2897" t="str">
        <f t="shared" si="45"/>
        <v>119909-Cultivo de tomate rasteiro</v>
      </c>
    </row>
    <row r="2898" spans="1:5" hidden="1">
      <c r="A2898">
        <v>4015</v>
      </c>
      <c r="B2898">
        <v>119999</v>
      </c>
      <c r="D2898" t="s">
        <v>2226</v>
      </c>
      <c r="E2898" t="str">
        <f t="shared" si="45"/>
        <v>119999-Cultivo de outras plantas de lavoura temporária não especificadas</v>
      </c>
    </row>
    <row r="2899" spans="1:5" hidden="1">
      <c r="A2899">
        <v>4015</v>
      </c>
      <c r="B2899">
        <v>121101</v>
      </c>
      <c r="D2899" t="s">
        <v>2227</v>
      </c>
      <c r="E2899" t="str">
        <f t="shared" si="45"/>
        <v>121101-Horticultura, exceto morango</v>
      </c>
    </row>
    <row r="2900" spans="1:5" hidden="1">
      <c r="A2900">
        <v>4015</v>
      </c>
      <c r="B2900">
        <v>121102</v>
      </c>
      <c r="D2900" t="s">
        <v>2228</v>
      </c>
      <c r="E2900" t="str">
        <f t="shared" si="45"/>
        <v>121102-Cultivo de morango</v>
      </c>
    </row>
    <row r="2901" spans="1:5" hidden="1">
      <c r="A2901">
        <v>4015</v>
      </c>
      <c r="B2901">
        <v>122900</v>
      </c>
      <c r="D2901" t="s">
        <v>2229</v>
      </c>
      <c r="E2901" t="str">
        <f t="shared" si="45"/>
        <v>122900-Cultivo de flores e plantas ornamentais</v>
      </c>
    </row>
    <row r="2902" spans="1:5" hidden="1">
      <c r="A2902">
        <v>4015</v>
      </c>
      <c r="B2902">
        <v>131800</v>
      </c>
      <c r="D2902" t="s">
        <v>2230</v>
      </c>
      <c r="E2902" t="str">
        <f t="shared" si="45"/>
        <v>131800-Cultivo de laranja</v>
      </c>
    </row>
    <row r="2903" spans="1:5" hidden="1">
      <c r="A2903">
        <v>4015</v>
      </c>
      <c r="B2903">
        <v>132600</v>
      </c>
      <c r="D2903" t="s">
        <v>2231</v>
      </c>
      <c r="E2903" t="str">
        <f t="shared" si="45"/>
        <v>132600-Cultivo de uva</v>
      </c>
    </row>
    <row r="2904" spans="1:5" hidden="1">
      <c r="A2904">
        <v>4015</v>
      </c>
      <c r="B2904">
        <v>133401</v>
      </c>
      <c r="D2904" t="s">
        <v>2232</v>
      </c>
      <c r="E2904" t="str">
        <f t="shared" si="45"/>
        <v>133401-Cultivo de açaí</v>
      </c>
    </row>
    <row r="2905" spans="1:5" hidden="1">
      <c r="A2905">
        <v>4015</v>
      </c>
      <c r="B2905">
        <v>133402</v>
      </c>
      <c r="D2905" t="s">
        <v>2233</v>
      </c>
      <c r="E2905" t="str">
        <f t="shared" si="45"/>
        <v>133402-Cultivo de banana</v>
      </c>
    </row>
    <row r="2906" spans="1:5" hidden="1">
      <c r="A2906">
        <v>4015</v>
      </c>
      <c r="B2906">
        <v>133403</v>
      </c>
      <c r="D2906" t="s">
        <v>2234</v>
      </c>
      <c r="E2906" t="str">
        <f t="shared" si="45"/>
        <v>133403-Cultivo de caju</v>
      </c>
    </row>
    <row r="2907" spans="1:5" hidden="1">
      <c r="A2907">
        <v>4015</v>
      </c>
      <c r="B2907">
        <v>133404</v>
      </c>
      <c r="D2907" t="s">
        <v>2235</v>
      </c>
      <c r="E2907" t="str">
        <f t="shared" si="45"/>
        <v>133404-Cultivo de cítricos, exceto laranja</v>
      </c>
    </row>
    <row r="2908" spans="1:5" hidden="1">
      <c r="A2908">
        <v>4015</v>
      </c>
      <c r="B2908">
        <v>133405</v>
      </c>
      <c r="D2908" t="s">
        <v>2236</v>
      </c>
      <c r="E2908" t="str">
        <f t="shared" si="45"/>
        <v>133405-Cultivo de coco-da-baía</v>
      </c>
    </row>
    <row r="2909" spans="1:5" hidden="1">
      <c r="A2909">
        <v>4015</v>
      </c>
      <c r="B2909">
        <v>133406</v>
      </c>
      <c r="D2909" t="s">
        <v>2237</v>
      </c>
      <c r="E2909" t="str">
        <f t="shared" si="45"/>
        <v>133406-Cultivo de guaraná</v>
      </c>
    </row>
    <row r="2910" spans="1:5" hidden="1">
      <c r="A2910">
        <v>4015</v>
      </c>
      <c r="B2910">
        <v>133407</v>
      </c>
      <c r="D2910" t="s">
        <v>2238</v>
      </c>
      <c r="E2910" t="str">
        <f t="shared" si="45"/>
        <v>133407-Cultivo de maçã</v>
      </c>
    </row>
    <row r="2911" spans="1:5" hidden="1">
      <c r="A2911">
        <v>4015</v>
      </c>
      <c r="B2911">
        <v>133408</v>
      </c>
      <c r="D2911" t="s">
        <v>2239</v>
      </c>
      <c r="E2911" t="str">
        <f t="shared" si="45"/>
        <v>133408-Cultivo de mamão</v>
      </c>
    </row>
    <row r="2912" spans="1:5" hidden="1">
      <c r="A2912">
        <v>4015</v>
      </c>
      <c r="B2912">
        <v>133409</v>
      </c>
      <c r="D2912" t="s">
        <v>2240</v>
      </c>
      <c r="E2912" t="str">
        <f t="shared" si="45"/>
        <v>133409-Cultivo de maracujá</v>
      </c>
    </row>
    <row r="2913" spans="1:5" hidden="1">
      <c r="A2913">
        <v>4015</v>
      </c>
      <c r="B2913">
        <v>133410</v>
      </c>
      <c r="D2913" t="s">
        <v>2241</v>
      </c>
      <c r="E2913" t="str">
        <f t="shared" si="45"/>
        <v>133410-Cultivo de manga</v>
      </c>
    </row>
    <row r="2914" spans="1:5" hidden="1">
      <c r="A2914">
        <v>4015</v>
      </c>
      <c r="B2914">
        <v>133411</v>
      </c>
      <c r="D2914" t="s">
        <v>2242</v>
      </c>
      <c r="E2914" t="str">
        <f t="shared" si="45"/>
        <v>133411-Cultivo de pêssego</v>
      </c>
    </row>
    <row r="2915" spans="1:5" hidden="1">
      <c r="A2915">
        <v>4015</v>
      </c>
      <c r="B2915">
        <v>133499</v>
      </c>
      <c r="D2915" t="s">
        <v>2243</v>
      </c>
      <c r="E2915" t="str">
        <f t="shared" si="45"/>
        <v>133499-Cultivo de frutas de lavoura permanente não especificadas</v>
      </c>
    </row>
    <row r="2916" spans="1:5" hidden="1">
      <c r="A2916">
        <v>4015</v>
      </c>
      <c r="B2916">
        <v>134200</v>
      </c>
      <c r="D2916" t="s">
        <v>2244</v>
      </c>
      <c r="E2916" t="str">
        <f t="shared" si="45"/>
        <v>134200-Cultivo de café</v>
      </c>
    </row>
    <row r="2917" spans="1:5" hidden="1">
      <c r="A2917">
        <v>4015</v>
      </c>
      <c r="B2917">
        <v>135100</v>
      </c>
      <c r="D2917" t="s">
        <v>2245</v>
      </c>
      <c r="E2917" t="str">
        <f t="shared" si="45"/>
        <v>135100-Cultivo de cacau</v>
      </c>
    </row>
    <row r="2918" spans="1:5" hidden="1">
      <c r="A2918">
        <v>4015</v>
      </c>
      <c r="B2918">
        <v>139301</v>
      </c>
      <c r="D2918" t="s">
        <v>2246</v>
      </c>
      <c r="E2918" t="str">
        <f t="shared" si="45"/>
        <v>139301-Cultivo de chá-da-índia</v>
      </c>
    </row>
    <row r="2919" spans="1:5" hidden="1">
      <c r="A2919">
        <v>4015</v>
      </c>
      <c r="B2919">
        <v>139302</v>
      </c>
      <c r="D2919" t="s">
        <v>2247</v>
      </c>
      <c r="E2919" t="str">
        <f t="shared" si="45"/>
        <v>139302-Cultivo de erva-mate</v>
      </c>
    </row>
    <row r="2920" spans="1:5" hidden="1">
      <c r="A2920">
        <v>4015</v>
      </c>
      <c r="B2920">
        <v>139303</v>
      </c>
      <c r="D2920" t="s">
        <v>2248</v>
      </c>
      <c r="E2920" t="str">
        <f t="shared" si="45"/>
        <v>139303-Cultivo de pimenta-do-reino</v>
      </c>
    </row>
    <row r="2921" spans="1:5" hidden="1">
      <c r="A2921">
        <v>4015</v>
      </c>
      <c r="B2921">
        <v>139304</v>
      </c>
      <c r="D2921" t="s">
        <v>2249</v>
      </c>
      <c r="E2921" t="str">
        <f t="shared" si="45"/>
        <v>139304-Cultivo de plantas para condimento, exceto pimenta-do-reino</v>
      </c>
    </row>
    <row r="2922" spans="1:5" hidden="1">
      <c r="A2922">
        <v>4015</v>
      </c>
      <c r="B2922">
        <v>139305</v>
      </c>
      <c r="D2922" t="s">
        <v>2250</v>
      </c>
      <c r="E2922" t="str">
        <f t="shared" si="45"/>
        <v>139305-Cultivo de dendê</v>
      </c>
    </row>
    <row r="2923" spans="1:5" hidden="1">
      <c r="A2923">
        <v>4015</v>
      </c>
      <c r="B2923">
        <v>139306</v>
      </c>
      <c r="D2923" t="s">
        <v>2251</v>
      </c>
      <c r="E2923" t="str">
        <f t="shared" si="45"/>
        <v>139306-Cultivo de seringueira</v>
      </c>
    </row>
    <row r="2924" spans="1:5" hidden="1">
      <c r="A2924">
        <v>4015</v>
      </c>
      <c r="B2924">
        <v>139399</v>
      </c>
      <c r="D2924" t="s">
        <v>2252</v>
      </c>
      <c r="E2924" t="str">
        <f t="shared" si="45"/>
        <v>139399-Cultivo de outras plantas de lavoura permanente não especificadas</v>
      </c>
    </row>
    <row r="2925" spans="1:5" hidden="1">
      <c r="A2925">
        <v>4015</v>
      </c>
      <c r="B2925">
        <v>141501</v>
      </c>
      <c r="D2925" t="s">
        <v>2253</v>
      </c>
      <c r="E2925" t="str">
        <f t="shared" si="45"/>
        <v>141501-Produção de sementes certificadas, exceto de forrageiras para pasto</v>
      </c>
    </row>
    <row r="2926" spans="1:5" hidden="1">
      <c r="A2926">
        <v>4015</v>
      </c>
      <c r="B2926">
        <v>141502</v>
      </c>
      <c r="D2926" t="s">
        <v>2254</v>
      </c>
      <c r="E2926" t="str">
        <f t="shared" si="45"/>
        <v>141502-Produção de sementes certificadas de forrageiras para formação de pasto</v>
      </c>
    </row>
    <row r="2927" spans="1:5" hidden="1">
      <c r="A2927">
        <v>4015</v>
      </c>
      <c r="B2927">
        <v>142300</v>
      </c>
      <c r="D2927" t="s">
        <v>2255</v>
      </c>
      <c r="E2927" t="str">
        <f t="shared" si="45"/>
        <v>142300-Produção de mudas e outras formas de propagação vegetal, certificadas</v>
      </c>
    </row>
    <row r="2928" spans="1:5" hidden="1">
      <c r="A2928">
        <v>4015</v>
      </c>
      <c r="B2928">
        <v>151201</v>
      </c>
      <c r="D2928" t="s">
        <v>2256</v>
      </c>
      <c r="E2928" t="str">
        <f t="shared" si="45"/>
        <v>151201-Criação de bovinos para corte</v>
      </c>
    </row>
    <row r="2929" spans="1:5" hidden="1">
      <c r="A2929">
        <v>4015</v>
      </c>
      <c r="B2929">
        <v>151202</v>
      </c>
      <c r="D2929" t="s">
        <v>2257</v>
      </c>
      <c r="E2929" t="str">
        <f t="shared" si="45"/>
        <v>151202-Criação de bovinos para leite</v>
      </c>
    </row>
    <row r="2930" spans="1:5" hidden="1">
      <c r="A2930">
        <v>4015</v>
      </c>
      <c r="B2930">
        <v>151203</v>
      </c>
      <c r="D2930" t="s">
        <v>2258</v>
      </c>
      <c r="E2930" t="str">
        <f t="shared" si="45"/>
        <v>151203-Criação de bovinos, exceto para corte e leite</v>
      </c>
    </row>
    <row r="2931" spans="1:5" hidden="1">
      <c r="A2931">
        <v>4015</v>
      </c>
      <c r="B2931">
        <v>152101</v>
      </c>
      <c r="D2931" t="s">
        <v>2259</v>
      </c>
      <c r="E2931" t="str">
        <f t="shared" si="45"/>
        <v>152101-Criação de bufalinos</v>
      </c>
    </row>
    <row r="2932" spans="1:5" hidden="1">
      <c r="A2932">
        <v>4015</v>
      </c>
      <c r="B2932">
        <v>152102</v>
      </c>
      <c r="D2932" t="s">
        <v>2260</v>
      </c>
      <c r="E2932" t="str">
        <f t="shared" si="45"/>
        <v>152102-Criação de eqüinos</v>
      </c>
    </row>
    <row r="2933" spans="1:5" hidden="1">
      <c r="A2933">
        <v>4015</v>
      </c>
      <c r="B2933">
        <v>152103</v>
      </c>
      <c r="D2933" t="s">
        <v>2261</v>
      </c>
      <c r="E2933" t="str">
        <f t="shared" si="45"/>
        <v>152103-Criação de asininos e muares</v>
      </c>
    </row>
    <row r="2934" spans="1:5" hidden="1">
      <c r="A2934">
        <v>4015</v>
      </c>
      <c r="B2934">
        <v>153901</v>
      </c>
      <c r="D2934" t="s">
        <v>2262</v>
      </c>
      <c r="E2934" t="str">
        <f t="shared" si="45"/>
        <v>153901-Criação de caprinos</v>
      </c>
    </row>
    <row r="2935" spans="1:5" hidden="1">
      <c r="A2935">
        <v>4015</v>
      </c>
      <c r="B2935">
        <v>153902</v>
      </c>
      <c r="D2935" t="s">
        <v>2263</v>
      </c>
      <c r="E2935" t="str">
        <f t="shared" si="45"/>
        <v>153902-Criação de ovinos, inclusive para produção de lã</v>
      </c>
    </row>
    <row r="2936" spans="1:5" hidden="1">
      <c r="A2936">
        <v>4015</v>
      </c>
      <c r="B2936">
        <v>154700</v>
      </c>
      <c r="D2936" t="s">
        <v>2264</v>
      </c>
      <c r="E2936" t="str">
        <f t="shared" si="45"/>
        <v>154700-Criação de suínos</v>
      </c>
    </row>
    <row r="2937" spans="1:5" hidden="1">
      <c r="A2937">
        <v>4015</v>
      </c>
      <c r="B2937">
        <v>155501</v>
      </c>
      <c r="D2937" t="s">
        <v>2265</v>
      </c>
      <c r="E2937" t="str">
        <f t="shared" si="45"/>
        <v>155501-Criação de frangos para corte</v>
      </c>
    </row>
    <row r="2938" spans="1:5" hidden="1">
      <c r="A2938">
        <v>4015</v>
      </c>
      <c r="B2938">
        <v>155502</v>
      </c>
      <c r="D2938" t="s">
        <v>2266</v>
      </c>
      <c r="E2938" t="str">
        <f t="shared" si="45"/>
        <v>155502-Produção de pintos de um dia</v>
      </c>
    </row>
    <row r="2939" spans="1:5" hidden="1">
      <c r="A2939">
        <v>4015</v>
      </c>
      <c r="B2939">
        <v>155503</v>
      </c>
      <c r="D2939" t="s">
        <v>2267</v>
      </c>
      <c r="E2939" t="str">
        <f t="shared" si="45"/>
        <v>155503-Criação de outros galináceos, exceto para corte</v>
      </c>
    </row>
    <row r="2940" spans="1:5" hidden="1">
      <c r="A2940">
        <v>4015</v>
      </c>
      <c r="B2940">
        <v>155504</v>
      </c>
      <c r="D2940" t="s">
        <v>2268</v>
      </c>
      <c r="E2940" t="str">
        <f t="shared" si="45"/>
        <v>155504-Criação de aves, exceto galináceos</v>
      </c>
    </row>
    <row r="2941" spans="1:5" hidden="1">
      <c r="A2941">
        <v>4015</v>
      </c>
      <c r="B2941">
        <v>155505</v>
      </c>
      <c r="D2941" t="s">
        <v>2269</v>
      </c>
      <c r="E2941" t="str">
        <f t="shared" si="45"/>
        <v>155505-Produção de ovos</v>
      </c>
    </row>
    <row r="2942" spans="1:5" hidden="1">
      <c r="A2942">
        <v>4015</v>
      </c>
      <c r="B2942">
        <v>159801</v>
      </c>
      <c r="D2942" t="s">
        <v>2270</v>
      </c>
      <c r="E2942" t="str">
        <f t="shared" si="45"/>
        <v>159801-Apicultura</v>
      </c>
    </row>
    <row r="2943" spans="1:5" hidden="1">
      <c r="A2943">
        <v>4015</v>
      </c>
      <c r="B2943">
        <v>159802</v>
      </c>
      <c r="D2943" t="s">
        <v>2271</v>
      </c>
      <c r="E2943" t="str">
        <f t="shared" si="45"/>
        <v>159802-Criação de animais de estimação</v>
      </c>
    </row>
    <row r="2944" spans="1:5" hidden="1">
      <c r="A2944">
        <v>4015</v>
      </c>
      <c r="B2944">
        <v>159803</v>
      </c>
      <c r="D2944" t="s">
        <v>2272</v>
      </c>
      <c r="E2944" t="str">
        <f t="shared" si="45"/>
        <v>159803-Criação de escargô</v>
      </c>
    </row>
    <row r="2945" spans="1:5" hidden="1">
      <c r="A2945">
        <v>4015</v>
      </c>
      <c r="B2945">
        <v>159804</v>
      </c>
      <c r="D2945" t="s">
        <v>2273</v>
      </c>
      <c r="E2945" t="str">
        <f t="shared" si="45"/>
        <v>159804-Criação de bicho-da-seda</v>
      </c>
    </row>
    <row r="2946" spans="1:5" hidden="1">
      <c r="A2946">
        <v>4015</v>
      </c>
      <c r="B2946">
        <v>159899</v>
      </c>
      <c r="D2946" t="s">
        <v>2274</v>
      </c>
      <c r="E2946" t="str">
        <f t="shared" si="45"/>
        <v>159899-Criação de animais não especificados</v>
      </c>
    </row>
    <row r="2947" spans="1:5" hidden="1">
      <c r="A2947">
        <v>4015</v>
      </c>
      <c r="B2947">
        <v>161001</v>
      </c>
      <c r="D2947" t="s">
        <v>2275</v>
      </c>
      <c r="E2947" t="str">
        <f t="shared" si="45"/>
        <v>161001-Serviço de pulverização e controle de pragas agrícolas</v>
      </c>
    </row>
    <row r="2948" spans="1:5" hidden="1">
      <c r="A2948">
        <v>4015</v>
      </c>
      <c r="B2948">
        <v>161002</v>
      </c>
      <c r="D2948" t="s">
        <v>2276</v>
      </c>
      <c r="E2948" t="str">
        <f t="shared" si="45"/>
        <v>161002-Serviço de poda de árvores para lavouras</v>
      </c>
    </row>
    <row r="2949" spans="1:5" hidden="1">
      <c r="A2949">
        <v>4015</v>
      </c>
      <c r="B2949">
        <v>161003</v>
      </c>
      <c r="D2949" t="s">
        <v>2277</v>
      </c>
      <c r="E2949" t="str">
        <f t="shared" si="45"/>
        <v>161003-Serviço de preparação de terreno, cultivo e colheita</v>
      </c>
    </row>
    <row r="2950" spans="1:5" hidden="1">
      <c r="A2950">
        <v>4015</v>
      </c>
      <c r="B2950">
        <v>161099</v>
      </c>
      <c r="D2950" t="s">
        <v>2278</v>
      </c>
      <c r="E2950" t="str">
        <f t="shared" si="45"/>
        <v>161099-Atividades de apoio à agricultura não especificadas</v>
      </c>
    </row>
    <row r="2951" spans="1:5" hidden="1">
      <c r="A2951">
        <v>4015</v>
      </c>
      <c r="B2951">
        <v>162801</v>
      </c>
      <c r="D2951" t="s">
        <v>2279</v>
      </c>
      <c r="E2951" t="str">
        <f t="shared" si="45"/>
        <v>162801-Serviço de inseminação artificial em animais</v>
      </c>
    </row>
    <row r="2952" spans="1:5" hidden="1">
      <c r="A2952">
        <v>4015</v>
      </c>
      <c r="B2952">
        <v>162802</v>
      </c>
      <c r="D2952" t="s">
        <v>2280</v>
      </c>
      <c r="E2952" t="str">
        <f t="shared" ref="E2952:E3015" si="46">CONCATENATE(B2952,"-",D2952)</f>
        <v>162802-Serviço de tosquiamento de ovinos</v>
      </c>
    </row>
    <row r="2953" spans="1:5" hidden="1">
      <c r="A2953">
        <v>4015</v>
      </c>
      <c r="B2953">
        <v>162803</v>
      </c>
      <c r="D2953" t="s">
        <v>2281</v>
      </c>
      <c r="E2953" t="str">
        <f t="shared" si="46"/>
        <v>162803-Serviço de manejo de animais</v>
      </c>
    </row>
    <row r="2954" spans="1:5" hidden="1">
      <c r="A2954">
        <v>4015</v>
      </c>
      <c r="B2954">
        <v>162899</v>
      </c>
      <c r="D2954" t="s">
        <v>2282</v>
      </c>
      <c r="E2954" t="str">
        <f t="shared" si="46"/>
        <v>162899-Atividades de apoio à pecuária não especificadas</v>
      </c>
    </row>
    <row r="2955" spans="1:5" hidden="1">
      <c r="A2955">
        <v>4015</v>
      </c>
      <c r="B2955">
        <v>163600</v>
      </c>
      <c r="D2955" t="s">
        <v>2283</v>
      </c>
      <c r="E2955" t="str">
        <f t="shared" si="46"/>
        <v>163600-Atividades de pós-colheita</v>
      </c>
    </row>
    <row r="2956" spans="1:5" hidden="1">
      <c r="A2956">
        <v>4016</v>
      </c>
      <c r="B2956">
        <v>4222702</v>
      </c>
      <c r="D2956" t="s">
        <v>1823</v>
      </c>
      <c r="E2956" t="str">
        <f t="shared" si="46"/>
        <v>4222702-Obras de irrigação</v>
      </c>
    </row>
    <row r="2957" spans="1:5" hidden="1">
      <c r="A2957">
        <v>4016</v>
      </c>
      <c r="B2957">
        <v>8411600</v>
      </c>
      <c r="D2957" t="s">
        <v>2284</v>
      </c>
      <c r="E2957" t="str">
        <f t="shared" si="46"/>
        <v>8411600-Administração pública em geral</v>
      </c>
    </row>
    <row r="2958" spans="1:5" hidden="1">
      <c r="A2958">
        <v>4016</v>
      </c>
      <c r="B2958">
        <v>9411100</v>
      </c>
      <c r="D2958" t="s">
        <v>2175</v>
      </c>
      <c r="E2958" t="str">
        <f t="shared" si="46"/>
        <v>9411100-Atividades de organizações associativas patronais e empresariais</v>
      </c>
    </row>
    <row r="2959" spans="1:5" hidden="1">
      <c r="A2959">
        <v>4016</v>
      </c>
      <c r="B2959">
        <v>9430800</v>
      </c>
      <c r="D2959" t="s">
        <v>2179</v>
      </c>
      <c r="E2959" t="str">
        <f t="shared" si="46"/>
        <v>9430800-Atividades de associações de defesa de direitos sociais</v>
      </c>
    </row>
    <row r="2960" spans="1:5" hidden="1">
      <c r="A2960">
        <v>4016</v>
      </c>
      <c r="B2960">
        <v>9499500</v>
      </c>
      <c r="D2960" t="s">
        <v>2182</v>
      </c>
      <c r="E2960" t="str">
        <f t="shared" si="46"/>
        <v>9499500-Atividades associativas não especificadas</v>
      </c>
    </row>
    <row r="2961" spans="1:5" hidden="1">
      <c r="A2961">
        <v>4017</v>
      </c>
      <c r="B2961">
        <v>111301</v>
      </c>
      <c r="D2961" t="s">
        <v>2203</v>
      </c>
      <c r="E2961" t="str">
        <f t="shared" si="46"/>
        <v>111301-Cultivo de arroz</v>
      </c>
    </row>
    <row r="2962" spans="1:5" hidden="1">
      <c r="A2962">
        <v>4017</v>
      </c>
      <c r="B2962">
        <v>111302</v>
      </c>
      <c r="D2962" t="s">
        <v>2204</v>
      </c>
      <c r="E2962" t="str">
        <f t="shared" si="46"/>
        <v>111302-Cultivo de milho</v>
      </c>
    </row>
    <row r="2963" spans="1:5" hidden="1">
      <c r="A2963">
        <v>4017</v>
      </c>
      <c r="B2963">
        <v>111303</v>
      </c>
      <c r="D2963" t="s">
        <v>2205</v>
      </c>
      <c r="E2963" t="str">
        <f t="shared" si="46"/>
        <v>111303-Cultivo de trigo</v>
      </c>
    </row>
    <row r="2964" spans="1:5" hidden="1">
      <c r="A2964">
        <v>4017</v>
      </c>
      <c r="B2964">
        <v>111399</v>
      </c>
      <c r="D2964" t="s">
        <v>2206</v>
      </c>
      <c r="E2964" t="str">
        <f t="shared" si="46"/>
        <v>111399-Cultivo de outros cereais não especificados</v>
      </c>
    </row>
    <row r="2965" spans="1:5" hidden="1">
      <c r="A2965">
        <v>4017</v>
      </c>
      <c r="B2965">
        <v>112101</v>
      </c>
      <c r="D2965" t="s">
        <v>2207</v>
      </c>
      <c r="E2965" t="str">
        <f t="shared" si="46"/>
        <v>112101-Cultivo de algodão herbáceo</v>
      </c>
    </row>
    <row r="2966" spans="1:5" hidden="1">
      <c r="A2966">
        <v>4017</v>
      </c>
      <c r="B2966">
        <v>112102</v>
      </c>
      <c r="D2966" t="s">
        <v>2208</v>
      </c>
      <c r="E2966" t="str">
        <f t="shared" si="46"/>
        <v>112102-Cultivo de juta</v>
      </c>
    </row>
    <row r="2967" spans="1:5" hidden="1">
      <c r="A2967">
        <v>4017</v>
      </c>
      <c r="B2967">
        <v>112199</v>
      </c>
      <c r="D2967" t="s">
        <v>2209</v>
      </c>
      <c r="E2967" t="str">
        <f t="shared" si="46"/>
        <v>112199-Cultivo de outras fibras de lavoura temporária não especificadas</v>
      </c>
    </row>
    <row r="2968" spans="1:5" hidden="1">
      <c r="A2968">
        <v>4017</v>
      </c>
      <c r="B2968">
        <v>113000</v>
      </c>
      <c r="D2968" t="s">
        <v>2210</v>
      </c>
      <c r="E2968" t="str">
        <f t="shared" si="46"/>
        <v>113000-Cultivo de cana-de-açúcar</v>
      </c>
    </row>
    <row r="2969" spans="1:5" hidden="1">
      <c r="A2969">
        <v>4017</v>
      </c>
      <c r="B2969">
        <v>114800</v>
      </c>
      <c r="D2969" t="s">
        <v>2211</v>
      </c>
      <c r="E2969" t="str">
        <f t="shared" si="46"/>
        <v>114800-Cultivo de fumo</v>
      </c>
    </row>
    <row r="2970" spans="1:5" hidden="1">
      <c r="A2970">
        <v>4017</v>
      </c>
      <c r="B2970">
        <v>115600</v>
      </c>
      <c r="D2970" t="s">
        <v>2212</v>
      </c>
      <c r="E2970" t="str">
        <f t="shared" si="46"/>
        <v>115600-Cultivo de soja</v>
      </c>
    </row>
    <row r="2971" spans="1:5" hidden="1">
      <c r="A2971">
        <v>4017</v>
      </c>
      <c r="B2971">
        <v>116401</v>
      </c>
      <c r="D2971" t="s">
        <v>2213</v>
      </c>
      <c r="E2971" t="str">
        <f t="shared" si="46"/>
        <v>116401-Cultivo de amendoim</v>
      </c>
    </row>
    <row r="2972" spans="1:5" hidden="1">
      <c r="A2972">
        <v>4017</v>
      </c>
      <c r="B2972">
        <v>116402</v>
      </c>
      <c r="D2972" t="s">
        <v>2214</v>
      </c>
      <c r="E2972" t="str">
        <f t="shared" si="46"/>
        <v>116402-Cultivo de girassol</v>
      </c>
    </row>
    <row r="2973" spans="1:5" hidden="1">
      <c r="A2973">
        <v>4017</v>
      </c>
      <c r="B2973">
        <v>116403</v>
      </c>
      <c r="D2973" t="s">
        <v>2215</v>
      </c>
      <c r="E2973" t="str">
        <f t="shared" si="46"/>
        <v>116403-Cultivo de mamona</v>
      </c>
    </row>
    <row r="2974" spans="1:5" hidden="1">
      <c r="A2974">
        <v>4017</v>
      </c>
      <c r="B2974">
        <v>116499</v>
      </c>
      <c r="D2974" t="s">
        <v>2216</v>
      </c>
      <c r="E2974" t="str">
        <f t="shared" si="46"/>
        <v>116499-Cultivo de outras oleaginosas de lavoura temporária não especificadas</v>
      </c>
    </row>
    <row r="2975" spans="1:5" hidden="1">
      <c r="A2975">
        <v>4017</v>
      </c>
      <c r="B2975">
        <v>119901</v>
      </c>
      <c r="D2975" t="s">
        <v>2217</v>
      </c>
      <c r="E2975" t="str">
        <f t="shared" si="46"/>
        <v>119901-Cultivo de abacaxi</v>
      </c>
    </row>
    <row r="2976" spans="1:5" hidden="1">
      <c r="A2976">
        <v>4017</v>
      </c>
      <c r="B2976">
        <v>119902</v>
      </c>
      <c r="D2976" t="s">
        <v>2218</v>
      </c>
      <c r="E2976" t="str">
        <f t="shared" si="46"/>
        <v>119902-Cultivo de alho</v>
      </c>
    </row>
    <row r="2977" spans="1:5" hidden="1">
      <c r="A2977">
        <v>4017</v>
      </c>
      <c r="B2977">
        <v>119903</v>
      </c>
      <c r="D2977" t="s">
        <v>2219</v>
      </c>
      <c r="E2977" t="str">
        <f t="shared" si="46"/>
        <v>119903-Cultivo de batata-inglesa</v>
      </c>
    </row>
    <row r="2978" spans="1:5" hidden="1">
      <c r="A2978">
        <v>4017</v>
      </c>
      <c r="B2978">
        <v>119904</v>
      </c>
      <c r="D2978" t="s">
        <v>2220</v>
      </c>
      <c r="E2978" t="str">
        <f t="shared" si="46"/>
        <v>119904-Cultivo de cebola</v>
      </c>
    </row>
    <row r="2979" spans="1:5" hidden="1">
      <c r="A2979">
        <v>4017</v>
      </c>
      <c r="B2979">
        <v>119905</v>
      </c>
      <c r="D2979" t="s">
        <v>2221</v>
      </c>
      <c r="E2979" t="str">
        <f t="shared" si="46"/>
        <v>119905-Cultivo de feijão</v>
      </c>
    </row>
    <row r="2980" spans="1:5" hidden="1">
      <c r="A2980">
        <v>4017</v>
      </c>
      <c r="B2980">
        <v>119906</v>
      </c>
      <c r="D2980" t="s">
        <v>2222</v>
      </c>
      <c r="E2980" t="str">
        <f t="shared" si="46"/>
        <v>119906-Cultivo de mandioca</v>
      </c>
    </row>
    <row r="2981" spans="1:5" hidden="1">
      <c r="A2981">
        <v>4017</v>
      </c>
      <c r="B2981">
        <v>119907</v>
      </c>
      <c r="D2981" t="s">
        <v>2223</v>
      </c>
      <c r="E2981" t="str">
        <f t="shared" si="46"/>
        <v>119907-Cultivo de melão</v>
      </c>
    </row>
    <row r="2982" spans="1:5" hidden="1">
      <c r="A2982">
        <v>4017</v>
      </c>
      <c r="B2982">
        <v>119908</v>
      </c>
      <c r="D2982" t="s">
        <v>2224</v>
      </c>
      <c r="E2982" t="str">
        <f t="shared" si="46"/>
        <v>119908-Cultivo de melancia</v>
      </c>
    </row>
    <row r="2983" spans="1:5" hidden="1">
      <c r="A2983">
        <v>4017</v>
      </c>
      <c r="B2983">
        <v>119909</v>
      </c>
      <c r="D2983" t="s">
        <v>2225</v>
      </c>
      <c r="E2983" t="str">
        <f t="shared" si="46"/>
        <v>119909-Cultivo de tomate rasteiro</v>
      </c>
    </row>
    <row r="2984" spans="1:5" hidden="1">
      <c r="A2984">
        <v>4017</v>
      </c>
      <c r="B2984">
        <v>119999</v>
      </c>
      <c r="D2984" t="s">
        <v>2226</v>
      </c>
      <c r="E2984" t="str">
        <f t="shared" si="46"/>
        <v>119999-Cultivo de outras plantas de lavoura temporária não especificadas</v>
      </c>
    </row>
    <row r="2985" spans="1:5" hidden="1">
      <c r="A2985">
        <v>4017</v>
      </c>
      <c r="B2985">
        <v>121101</v>
      </c>
      <c r="D2985" t="s">
        <v>2227</v>
      </c>
      <c r="E2985" t="str">
        <f t="shared" si="46"/>
        <v>121101-Horticultura, exceto morango</v>
      </c>
    </row>
    <row r="2986" spans="1:5" hidden="1">
      <c r="A2986">
        <v>4017</v>
      </c>
      <c r="B2986">
        <v>121102</v>
      </c>
      <c r="D2986" t="s">
        <v>2228</v>
      </c>
      <c r="E2986" t="str">
        <f t="shared" si="46"/>
        <v>121102-Cultivo de morango</v>
      </c>
    </row>
    <row r="2987" spans="1:5" hidden="1">
      <c r="A2987">
        <v>4017</v>
      </c>
      <c r="B2987">
        <v>122900</v>
      </c>
      <c r="D2987" t="s">
        <v>2229</v>
      </c>
      <c r="E2987" t="str">
        <f t="shared" si="46"/>
        <v>122900-Cultivo de flores e plantas ornamentais</v>
      </c>
    </row>
    <row r="2988" spans="1:5" hidden="1">
      <c r="A2988">
        <v>4017</v>
      </c>
      <c r="B2988">
        <v>131800</v>
      </c>
      <c r="D2988" t="s">
        <v>2230</v>
      </c>
      <c r="E2988" t="str">
        <f t="shared" si="46"/>
        <v>131800-Cultivo de laranja</v>
      </c>
    </row>
    <row r="2989" spans="1:5" hidden="1">
      <c r="A2989">
        <v>4017</v>
      </c>
      <c r="B2989">
        <v>132600</v>
      </c>
      <c r="D2989" t="s">
        <v>2231</v>
      </c>
      <c r="E2989" t="str">
        <f t="shared" si="46"/>
        <v>132600-Cultivo de uva</v>
      </c>
    </row>
    <row r="2990" spans="1:5" hidden="1">
      <c r="A2990">
        <v>4017</v>
      </c>
      <c r="B2990">
        <v>133401</v>
      </c>
      <c r="D2990" t="s">
        <v>2232</v>
      </c>
      <c r="E2990" t="str">
        <f t="shared" si="46"/>
        <v>133401-Cultivo de açaí</v>
      </c>
    </row>
    <row r="2991" spans="1:5" hidden="1">
      <c r="A2991">
        <v>4017</v>
      </c>
      <c r="B2991">
        <v>133402</v>
      </c>
      <c r="D2991" t="s">
        <v>2233</v>
      </c>
      <c r="E2991" t="str">
        <f t="shared" si="46"/>
        <v>133402-Cultivo de banana</v>
      </c>
    </row>
    <row r="2992" spans="1:5" hidden="1">
      <c r="A2992">
        <v>4017</v>
      </c>
      <c r="B2992">
        <v>133403</v>
      </c>
      <c r="D2992" t="s">
        <v>2234</v>
      </c>
      <c r="E2992" t="str">
        <f t="shared" si="46"/>
        <v>133403-Cultivo de caju</v>
      </c>
    </row>
    <row r="2993" spans="1:5" hidden="1">
      <c r="A2993">
        <v>4017</v>
      </c>
      <c r="B2993">
        <v>133404</v>
      </c>
      <c r="D2993" t="s">
        <v>2235</v>
      </c>
      <c r="E2993" t="str">
        <f t="shared" si="46"/>
        <v>133404-Cultivo de cítricos, exceto laranja</v>
      </c>
    </row>
    <row r="2994" spans="1:5" hidden="1">
      <c r="A2994">
        <v>4017</v>
      </c>
      <c r="B2994">
        <v>133405</v>
      </c>
      <c r="D2994" t="s">
        <v>2236</v>
      </c>
      <c r="E2994" t="str">
        <f t="shared" si="46"/>
        <v>133405-Cultivo de coco-da-baía</v>
      </c>
    </row>
    <row r="2995" spans="1:5" hidden="1">
      <c r="A2995">
        <v>4017</v>
      </c>
      <c r="B2995">
        <v>133406</v>
      </c>
      <c r="D2995" t="s">
        <v>2237</v>
      </c>
      <c r="E2995" t="str">
        <f t="shared" si="46"/>
        <v>133406-Cultivo de guaraná</v>
      </c>
    </row>
    <row r="2996" spans="1:5" hidden="1">
      <c r="A2996">
        <v>4017</v>
      </c>
      <c r="B2996">
        <v>133407</v>
      </c>
      <c r="D2996" t="s">
        <v>2238</v>
      </c>
      <c r="E2996" t="str">
        <f t="shared" si="46"/>
        <v>133407-Cultivo de maçã</v>
      </c>
    </row>
    <row r="2997" spans="1:5" hidden="1">
      <c r="A2997">
        <v>4017</v>
      </c>
      <c r="B2997">
        <v>133408</v>
      </c>
      <c r="D2997" t="s">
        <v>2239</v>
      </c>
      <c r="E2997" t="str">
        <f t="shared" si="46"/>
        <v>133408-Cultivo de mamão</v>
      </c>
    </row>
    <row r="2998" spans="1:5" hidden="1">
      <c r="A2998">
        <v>4017</v>
      </c>
      <c r="B2998">
        <v>133409</v>
      </c>
      <c r="D2998" t="s">
        <v>2240</v>
      </c>
      <c r="E2998" t="str">
        <f t="shared" si="46"/>
        <v>133409-Cultivo de maracujá</v>
      </c>
    </row>
    <row r="2999" spans="1:5" hidden="1">
      <c r="A2999">
        <v>4017</v>
      </c>
      <c r="B2999">
        <v>133410</v>
      </c>
      <c r="D2999" t="s">
        <v>2241</v>
      </c>
      <c r="E2999" t="str">
        <f t="shared" si="46"/>
        <v>133410-Cultivo de manga</v>
      </c>
    </row>
    <row r="3000" spans="1:5" hidden="1">
      <c r="A3000">
        <v>4017</v>
      </c>
      <c r="B3000">
        <v>133411</v>
      </c>
      <c r="D3000" t="s">
        <v>2242</v>
      </c>
      <c r="E3000" t="str">
        <f t="shared" si="46"/>
        <v>133411-Cultivo de pêssego</v>
      </c>
    </row>
    <row r="3001" spans="1:5" hidden="1">
      <c r="A3001">
        <v>4017</v>
      </c>
      <c r="B3001">
        <v>133499</v>
      </c>
      <c r="D3001" t="s">
        <v>2243</v>
      </c>
      <c r="E3001" t="str">
        <f t="shared" si="46"/>
        <v>133499-Cultivo de frutas de lavoura permanente não especificadas</v>
      </c>
    </row>
    <row r="3002" spans="1:5" hidden="1">
      <c r="A3002">
        <v>4017</v>
      </c>
      <c r="B3002">
        <v>134200</v>
      </c>
      <c r="D3002" t="s">
        <v>2244</v>
      </c>
      <c r="E3002" t="str">
        <f t="shared" si="46"/>
        <v>134200-Cultivo de café</v>
      </c>
    </row>
    <row r="3003" spans="1:5" hidden="1">
      <c r="A3003">
        <v>4017</v>
      </c>
      <c r="B3003">
        <v>135100</v>
      </c>
      <c r="D3003" t="s">
        <v>2245</v>
      </c>
      <c r="E3003" t="str">
        <f t="shared" si="46"/>
        <v>135100-Cultivo de cacau</v>
      </c>
    </row>
    <row r="3004" spans="1:5" hidden="1">
      <c r="A3004">
        <v>4017</v>
      </c>
      <c r="B3004">
        <v>139301</v>
      </c>
      <c r="D3004" t="s">
        <v>2246</v>
      </c>
      <c r="E3004" t="str">
        <f t="shared" si="46"/>
        <v>139301-Cultivo de chá-da-índia</v>
      </c>
    </row>
    <row r="3005" spans="1:5" hidden="1">
      <c r="A3005">
        <v>4017</v>
      </c>
      <c r="B3005">
        <v>139302</v>
      </c>
      <c r="D3005" t="s">
        <v>2247</v>
      </c>
      <c r="E3005" t="str">
        <f t="shared" si="46"/>
        <v>139302-Cultivo de erva-mate</v>
      </c>
    </row>
    <row r="3006" spans="1:5" hidden="1">
      <c r="A3006">
        <v>4017</v>
      </c>
      <c r="B3006">
        <v>139303</v>
      </c>
      <c r="D3006" t="s">
        <v>2248</v>
      </c>
      <c r="E3006" t="str">
        <f t="shared" si="46"/>
        <v>139303-Cultivo de pimenta-do-reino</v>
      </c>
    </row>
    <row r="3007" spans="1:5" hidden="1">
      <c r="A3007">
        <v>4017</v>
      </c>
      <c r="B3007">
        <v>139304</v>
      </c>
      <c r="D3007" t="s">
        <v>2249</v>
      </c>
      <c r="E3007" t="str">
        <f t="shared" si="46"/>
        <v>139304-Cultivo de plantas para condimento, exceto pimenta-do-reino</v>
      </c>
    </row>
    <row r="3008" spans="1:5" hidden="1">
      <c r="A3008">
        <v>4017</v>
      </c>
      <c r="B3008">
        <v>139305</v>
      </c>
      <c r="D3008" t="s">
        <v>2250</v>
      </c>
      <c r="E3008" t="str">
        <f t="shared" si="46"/>
        <v>139305-Cultivo de dendê</v>
      </c>
    </row>
    <row r="3009" spans="1:5" hidden="1">
      <c r="A3009">
        <v>4017</v>
      </c>
      <c r="B3009">
        <v>139306</v>
      </c>
      <c r="D3009" t="s">
        <v>2251</v>
      </c>
      <c r="E3009" t="str">
        <f t="shared" si="46"/>
        <v>139306-Cultivo de seringueira</v>
      </c>
    </row>
    <row r="3010" spans="1:5" hidden="1">
      <c r="A3010">
        <v>4017</v>
      </c>
      <c r="B3010">
        <v>139399</v>
      </c>
      <c r="D3010" t="s">
        <v>2252</v>
      </c>
      <c r="E3010" t="str">
        <f t="shared" si="46"/>
        <v>139399-Cultivo de outras plantas de lavoura permanente não especificadas</v>
      </c>
    </row>
    <row r="3011" spans="1:5" hidden="1">
      <c r="A3011">
        <v>4017</v>
      </c>
      <c r="B3011">
        <v>141501</v>
      </c>
      <c r="D3011" t="s">
        <v>2253</v>
      </c>
      <c r="E3011" t="str">
        <f t="shared" si="46"/>
        <v>141501-Produção de sementes certificadas, exceto de forrageiras para pasto</v>
      </c>
    </row>
    <row r="3012" spans="1:5" hidden="1">
      <c r="A3012">
        <v>4017</v>
      </c>
      <c r="B3012">
        <v>141502</v>
      </c>
      <c r="D3012" t="s">
        <v>2254</v>
      </c>
      <c r="E3012" t="str">
        <f t="shared" si="46"/>
        <v>141502-Produção de sementes certificadas de forrageiras para formação de pasto</v>
      </c>
    </row>
    <row r="3013" spans="1:5" hidden="1">
      <c r="A3013">
        <v>4017</v>
      </c>
      <c r="B3013">
        <v>142300</v>
      </c>
      <c r="D3013" t="s">
        <v>2255</v>
      </c>
      <c r="E3013" t="str">
        <f t="shared" si="46"/>
        <v>142300-Produção de mudas e outras formas de propagação vegetal, certificadas</v>
      </c>
    </row>
    <row r="3014" spans="1:5" hidden="1">
      <c r="A3014">
        <v>4017</v>
      </c>
      <c r="B3014">
        <v>151201</v>
      </c>
      <c r="D3014" t="s">
        <v>2256</v>
      </c>
      <c r="E3014" t="str">
        <f t="shared" si="46"/>
        <v>151201-Criação de bovinos para corte</v>
      </c>
    </row>
    <row r="3015" spans="1:5" hidden="1">
      <c r="A3015">
        <v>4017</v>
      </c>
      <c r="B3015">
        <v>151202</v>
      </c>
      <c r="D3015" t="s">
        <v>2257</v>
      </c>
      <c r="E3015" t="str">
        <f t="shared" si="46"/>
        <v>151202-Criação de bovinos para leite</v>
      </c>
    </row>
    <row r="3016" spans="1:5" hidden="1">
      <c r="A3016">
        <v>4017</v>
      </c>
      <c r="B3016">
        <v>151203</v>
      </c>
      <c r="D3016" t="s">
        <v>2258</v>
      </c>
      <c r="E3016" t="str">
        <f t="shared" ref="E3016:E3079" si="47">CONCATENATE(B3016,"-",D3016)</f>
        <v>151203-Criação de bovinos, exceto para corte e leite</v>
      </c>
    </row>
    <row r="3017" spans="1:5" hidden="1">
      <c r="A3017">
        <v>4017</v>
      </c>
      <c r="B3017">
        <v>152101</v>
      </c>
      <c r="D3017" t="s">
        <v>2259</v>
      </c>
      <c r="E3017" t="str">
        <f t="shared" si="47"/>
        <v>152101-Criação de bufalinos</v>
      </c>
    </row>
    <row r="3018" spans="1:5" hidden="1">
      <c r="A3018">
        <v>4017</v>
      </c>
      <c r="B3018">
        <v>152102</v>
      </c>
      <c r="D3018" t="s">
        <v>2260</v>
      </c>
      <c r="E3018" t="str">
        <f t="shared" si="47"/>
        <v>152102-Criação de eqüinos</v>
      </c>
    </row>
    <row r="3019" spans="1:5" hidden="1">
      <c r="A3019">
        <v>4017</v>
      </c>
      <c r="B3019">
        <v>152103</v>
      </c>
      <c r="D3019" t="s">
        <v>2261</v>
      </c>
      <c r="E3019" t="str">
        <f t="shared" si="47"/>
        <v>152103-Criação de asininos e muares</v>
      </c>
    </row>
    <row r="3020" spans="1:5" hidden="1">
      <c r="A3020">
        <v>4017</v>
      </c>
      <c r="B3020">
        <v>153901</v>
      </c>
      <c r="D3020" t="s">
        <v>2262</v>
      </c>
      <c r="E3020" t="str">
        <f t="shared" si="47"/>
        <v>153901-Criação de caprinos</v>
      </c>
    </row>
    <row r="3021" spans="1:5" hidden="1">
      <c r="A3021">
        <v>4017</v>
      </c>
      <c r="B3021">
        <v>153902</v>
      </c>
      <c r="D3021" t="s">
        <v>2263</v>
      </c>
      <c r="E3021" t="str">
        <f t="shared" si="47"/>
        <v>153902-Criação de ovinos, inclusive para produção de lã</v>
      </c>
    </row>
    <row r="3022" spans="1:5" hidden="1">
      <c r="A3022">
        <v>4017</v>
      </c>
      <c r="B3022">
        <v>154700</v>
      </c>
      <c r="D3022" t="s">
        <v>2264</v>
      </c>
      <c r="E3022" t="str">
        <f t="shared" si="47"/>
        <v>154700-Criação de suínos</v>
      </c>
    </row>
    <row r="3023" spans="1:5" hidden="1">
      <c r="A3023">
        <v>4017</v>
      </c>
      <c r="B3023">
        <v>155501</v>
      </c>
      <c r="D3023" t="s">
        <v>2265</v>
      </c>
      <c r="E3023" t="str">
        <f t="shared" si="47"/>
        <v>155501-Criação de frangos para corte</v>
      </c>
    </row>
    <row r="3024" spans="1:5" hidden="1">
      <c r="A3024">
        <v>4017</v>
      </c>
      <c r="B3024">
        <v>155502</v>
      </c>
      <c r="D3024" t="s">
        <v>2266</v>
      </c>
      <c r="E3024" t="str">
        <f t="shared" si="47"/>
        <v>155502-Produção de pintos de um dia</v>
      </c>
    </row>
    <row r="3025" spans="1:5" hidden="1">
      <c r="A3025">
        <v>4017</v>
      </c>
      <c r="B3025">
        <v>155503</v>
      </c>
      <c r="D3025" t="s">
        <v>2267</v>
      </c>
      <c r="E3025" t="str">
        <f t="shared" si="47"/>
        <v>155503-Criação de outros galináceos, exceto para corte</v>
      </c>
    </row>
    <row r="3026" spans="1:5" hidden="1">
      <c r="A3026">
        <v>4017</v>
      </c>
      <c r="B3026">
        <v>155504</v>
      </c>
      <c r="D3026" t="s">
        <v>2268</v>
      </c>
      <c r="E3026" t="str">
        <f t="shared" si="47"/>
        <v>155504-Criação de aves, exceto galináceos</v>
      </c>
    </row>
    <row r="3027" spans="1:5" hidden="1">
      <c r="A3027">
        <v>4017</v>
      </c>
      <c r="B3027">
        <v>155505</v>
      </c>
      <c r="D3027" t="s">
        <v>2269</v>
      </c>
      <c r="E3027" t="str">
        <f t="shared" si="47"/>
        <v>155505-Produção de ovos</v>
      </c>
    </row>
    <row r="3028" spans="1:5" hidden="1">
      <c r="A3028">
        <v>4017</v>
      </c>
      <c r="B3028">
        <v>159801</v>
      </c>
      <c r="D3028" t="s">
        <v>2270</v>
      </c>
      <c r="E3028" t="str">
        <f t="shared" si="47"/>
        <v>159801-Apicultura</v>
      </c>
    </row>
    <row r="3029" spans="1:5" hidden="1">
      <c r="A3029">
        <v>4017</v>
      </c>
      <c r="B3029">
        <v>159802</v>
      </c>
      <c r="D3029" t="s">
        <v>2271</v>
      </c>
      <c r="E3029" t="str">
        <f t="shared" si="47"/>
        <v>159802-Criação de animais de estimação</v>
      </c>
    </row>
    <row r="3030" spans="1:5" hidden="1">
      <c r="A3030">
        <v>4017</v>
      </c>
      <c r="B3030">
        <v>159803</v>
      </c>
      <c r="D3030" t="s">
        <v>2272</v>
      </c>
      <c r="E3030" t="str">
        <f t="shared" si="47"/>
        <v>159803-Criação de escargô</v>
      </c>
    </row>
    <row r="3031" spans="1:5" hidden="1">
      <c r="A3031">
        <v>4017</v>
      </c>
      <c r="B3031">
        <v>159804</v>
      </c>
      <c r="D3031" t="s">
        <v>2273</v>
      </c>
      <c r="E3031" t="str">
        <f t="shared" si="47"/>
        <v>159804-Criação de bicho-da-seda</v>
      </c>
    </row>
    <row r="3032" spans="1:5" hidden="1">
      <c r="A3032">
        <v>4017</v>
      </c>
      <c r="B3032">
        <v>159899</v>
      </c>
      <c r="D3032" t="s">
        <v>2274</v>
      </c>
      <c r="E3032" t="str">
        <f t="shared" si="47"/>
        <v>159899-Criação de animais não especificados</v>
      </c>
    </row>
    <row r="3033" spans="1:5" hidden="1">
      <c r="A3033">
        <v>4017</v>
      </c>
      <c r="B3033">
        <v>161001</v>
      </c>
      <c r="D3033" t="s">
        <v>2275</v>
      </c>
      <c r="E3033" t="str">
        <f t="shared" si="47"/>
        <v>161001-Serviço de pulverização e controle de pragas agrícolas</v>
      </c>
    </row>
    <row r="3034" spans="1:5" hidden="1">
      <c r="A3034">
        <v>4017</v>
      </c>
      <c r="B3034">
        <v>161002</v>
      </c>
      <c r="D3034" t="s">
        <v>2276</v>
      </c>
      <c r="E3034" t="str">
        <f t="shared" si="47"/>
        <v>161002-Serviço de poda de árvores para lavouras</v>
      </c>
    </row>
    <row r="3035" spans="1:5" hidden="1">
      <c r="A3035">
        <v>4017</v>
      </c>
      <c r="B3035">
        <v>161003</v>
      </c>
      <c r="D3035" t="s">
        <v>2277</v>
      </c>
      <c r="E3035" t="str">
        <f t="shared" si="47"/>
        <v>161003-Serviço de preparação de terreno, cultivo e colheita</v>
      </c>
    </row>
    <row r="3036" spans="1:5" hidden="1">
      <c r="A3036">
        <v>4017</v>
      </c>
      <c r="B3036">
        <v>161099</v>
      </c>
      <c r="D3036" t="s">
        <v>2278</v>
      </c>
      <c r="E3036" t="str">
        <f t="shared" si="47"/>
        <v>161099-Atividades de apoio à agricultura não especificadas</v>
      </c>
    </row>
    <row r="3037" spans="1:5" hidden="1">
      <c r="A3037">
        <v>4017</v>
      </c>
      <c r="B3037">
        <v>162801</v>
      </c>
      <c r="D3037" t="s">
        <v>2279</v>
      </c>
      <c r="E3037" t="str">
        <f t="shared" si="47"/>
        <v>162801-Serviço de inseminação artificial em animais</v>
      </c>
    </row>
    <row r="3038" spans="1:5" hidden="1">
      <c r="A3038">
        <v>4017</v>
      </c>
      <c r="B3038">
        <v>162802</v>
      </c>
      <c r="D3038" t="s">
        <v>2280</v>
      </c>
      <c r="E3038" t="str">
        <f t="shared" si="47"/>
        <v>162802-Serviço de tosquiamento de ovinos</v>
      </c>
    </row>
    <row r="3039" spans="1:5" hidden="1">
      <c r="A3039">
        <v>4017</v>
      </c>
      <c r="B3039">
        <v>162803</v>
      </c>
      <c r="D3039" t="s">
        <v>2281</v>
      </c>
      <c r="E3039" t="str">
        <f t="shared" si="47"/>
        <v>162803-Serviço de manejo de animais</v>
      </c>
    </row>
    <row r="3040" spans="1:5" hidden="1">
      <c r="A3040">
        <v>4017</v>
      </c>
      <c r="B3040">
        <v>162899</v>
      </c>
      <c r="D3040" t="s">
        <v>2282</v>
      </c>
      <c r="E3040" t="str">
        <f t="shared" si="47"/>
        <v>162899-Atividades de apoio à pecuária não especificadas</v>
      </c>
    </row>
    <row r="3041" spans="1:5" hidden="1">
      <c r="A3041">
        <v>4017</v>
      </c>
      <c r="B3041">
        <v>163600</v>
      </c>
      <c r="D3041" t="s">
        <v>2283</v>
      </c>
      <c r="E3041" t="str">
        <f t="shared" si="47"/>
        <v>163600-Atividades de pós-colheita</v>
      </c>
    </row>
    <row r="3042" spans="1:5" hidden="1">
      <c r="A3042">
        <v>4025</v>
      </c>
      <c r="B3042">
        <v>111301</v>
      </c>
      <c r="D3042" t="s">
        <v>2203</v>
      </c>
      <c r="E3042" t="str">
        <f t="shared" si="47"/>
        <v>111301-Cultivo de arroz</v>
      </c>
    </row>
    <row r="3043" spans="1:5" hidden="1">
      <c r="A3043">
        <v>4025</v>
      </c>
      <c r="B3043">
        <v>111302</v>
      </c>
      <c r="D3043" t="s">
        <v>2204</v>
      </c>
      <c r="E3043" t="str">
        <f t="shared" si="47"/>
        <v>111302-Cultivo de milho</v>
      </c>
    </row>
    <row r="3044" spans="1:5" hidden="1">
      <c r="A3044">
        <v>4025</v>
      </c>
      <c r="B3044">
        <v>111303</v>
      </c>
      <c r="D3044" t="s">
        <v>2205</v>
      </c>
      <c r="E3044" t="str">
        <f t="shared" si="47"/>
        <v>111303-Cultivo de trigo</v>
      </c>
    </row>
    <row r="3045" spans="1:5" hidden="1">
      <c r="A3045">
        <v>4025</v>
      </c>
      <c r="B3045">
        <v>111399</v>
      </c>
      <c r="D3045" t="s">
        <v>2206</v>
      </c>
      <c r="E3045" t="str">
        <f t="shared" si="47"/>
        <v>111399-Cultivo de outros cereais não especificados</v>
      </c>
    </row>
    <row r="3046" spans="1:5" hidden="1">
      <c r="A3046">
        <v>4025</v>
      </c>
      <c r="B3046">
        <v>112101</v>
      </c>
      <c r="D3046" t="s">
        <v>2207</v>
      </c>
      <c r="E3046" t="str">
        <f t="shared" si="47"/>
        <v>112101-Cultivo de algodão herbáceo</v>
      </c>
    </row>
    <row r="3047" spans="1:5" hidden="1">
      <c r="A3047">
        <v>4025</v>
      </c>
      <c r="B3047">
        <v>112102</v>
      </c>
      <c r="D3047" t="s">
        <v>2208</v>
      </c>
      <c r="E3047" t="str">
        <f t="shared" si="47"/>
        <v>112102-Cultivo de juta</v>
      </c>
    </row>
    <row r="3048" spans="1:5" hidden="1">
      <c r="A3048">
        <v>4025</v>
      </c>
      <c r="B3048">
        <v>112199</v>
      </c>
      <c r="D3048" t="s">
        <v>2209</v>
      </c>
      <c r="E3048" t="str">
        <f t="shared" si="47"/>
        <v>112199-Cultivo de outras fibras de lavoura temporária não especificadas</v>
      </c>
    </row>
    <row r="3049" spans="1:5" hidden="1">
      <c r="A3049">
        <v>4025</v>
      </c>
      <c r="B3049">
        <v>113000</v>
      </c>
      <c r="D3049" t="s">
        <v>2210</v>
      </c>
      <c r="E3049" t="str">
        <f t="shared" si="47"/>
        <v>113000-Cultivo de cana-de-açúcar</v>
      </c>
    </row>
    <row r="3050" spans="1:5" hidden="1">
      <c r="A3050">
        <v>4025</v>
      </c>
      <c r="B3050">
        <v>114800</v>
      </c>
      <c r="D3050" t="s">
        <v>2211</v>
      </c>
      <c r="E3050" t="str">
        <f t="shared" si="47"/>
        <v>114800-Cultivo de fumo</v>
      </c>
    </row>
    <row r="3051" spans="1:5" hidden="1">
      <c r="A3051">
        <v>4025</v>
      </c>
      <c r="B3051">
        <v>115600</v>
      </c>
      <c r="D3051" t="s">
        <v>2212</v>
      </c>
      <c r="E3051" t="str">
        <f t="shared" si="47"/>
        <v>115600-Cultivo de soja</v>
      </c>
    </row>
    <row r="3052" spans="1:5" hidden="1">
      <c r="A3052">
        <v>4025</v>
      </c>
      <c r="B3052">
        <v>116401</v>
      </c>
      <c r="D3052" t="s">
        <v>2213</v>
      </c>
      <c r="E3052" t="str">
        <f t="shared" si="47"/>
        <v>116401-Cultivo de amendoim</v>
      </c>
    </row>
    <row r="3053" spans="1:5" hidden="1">
      <c r="A3053">
        <v>4025</v>
      </c>
      <c r="B3053">
        <v>116402</v>
      </c>
      <c r="D3053" t="s">
        <v>2214</v>
      </c>
      <c r="E3053" t="str">
        <f t="shared" si="47"/>
        <v>116402-Cultivo de girassol</v>
      </c>
    </row>
    <row r="3054" spans="1:5" hidden="1">
      <c r="A3054">
        <v>4025</v>
      </c>
      <c r="B3054">
        <v>116403</v>
      </c>
      <c r="D3054" t="s">
        <v>2215</v>
      </c>
      <c r="E3054" t="str">
        <f t="shared" si="47"/>
        <v>116403-Cultivo de mamona</v>
      </c>
    </row>
    <row r="3055" spans="1:5" hidden="1">
      <c r="A3055">
        <v>4025</v>
      </c>
      <c r="B3055">
        <v>116499</v>
      </c>
      <c r="D3055" t="s">
        <v>2216</v>
      </c>
      <c r="E3055" t="str">
        <f t="shared" si="47"/>
        <v>116499-Cultivo de outras oleaginosas de lavoura temporária não especificadas</v>
      </c>
    </row>
    <row r="3056" spans="1:5" hidden="1">
      <c r="A3056">
        <v>4025</v>
      </c>
      <c r="B3056">
        <v>119901</v>
      </c>
      <c r="D3056" t="s">
        <v>2217</v>
      </c>
      <c r="E3056" t="str">
        <f t="shared" si="47"/>
        <v>119901-Cultivo de abacaxi</v>
      </c>
    </row>
    <row r="3057" spans="1:5" hidden="1">
      <c r="A3057">
        <v>4025</v>
      </c>
      <c r="B3057">
        <v>119902</v>
      </c>
      <c r="D3057" t="s">
        <v>2218</v>
      </c>
      <c r="E3057" t="str">
        <f t="shared" si="47"/>
        <v>119902-Cultivo de alho</v>
      </c>
    </row>
    <row r="3058" spans="1:5" hidden="1">
      <c r="A3058">
        <v>4025</v>
      </c>
      <c r="B3058">
        <v>119903</v>
      </c>
      <c r="D3058" t="s">
        <v>2219</v>
      </c>
      <c r="E3058" t="str">
        <f t="shared" si="47"/>
        <v>119903-Cultivo de batata-inglesa</v>
      </c>
    </row>
    <row r="3059" spans="1:5" hidden="1">
      <c r="A3059">
        <v>4025</v>
      </c>
      <c r="B3059">
        <v>119904</v>
      </c>
      <c r="D3059" t="s">
        <v>2220</v>
      </c>
      <c r="E3059" t="str">
        <f t="shared" si="47"/>
        <v>119904-Cultivo de cebola</v>
      </c>
    </row>
    <row r="3060" spans="1:5" hidden="1">
      <c r="A3060">
        <v>4025</v>
      </c>
      <c r="B3060">
        <v>119905</v>
      </c>
      <c r="D3060" t="s">
        <v>2221</v>
      </c>
      <c r="E3060" t="str">
        <f t="shared" si="47"/>
        <v>119905-Cultivo de feijão</v>
      </c>
    </row>
    <row r="3061" spans="1:5" hidden="1">
      <c r="A3061">
        <v>4025</v>
      </c>
      <c r="B3061">
        <v>119906</v>
      </c>
      <c r="D3061" t="s">
        <v>2222</v>
      </c>
      <c r="E3061" t="str">
        <f t="shared" si="47"/>
        <v>119906-Cultivo de mandioca</v>
      </c>
    </row>
    <row r="3062" spans="1:5" hidden="1">
      <c r="A3062">
        <v>4025</v>
      </c>
      <c r="B3062">
        <v>119907</v>
      </c>
      <c r="D3062" t="s">
        <v>2223</v>
      </c>
      <c r="E3062" t="str">
        <f t="shared" si="47"/>
        <v>119907-Cultivo de melão</v>
      </c>
    </row>
    <row r="3063" spans="1:5" hidden="1">
      <c r="A3063">
        <v>4025</v>
      </c>
      <c r="B3063">
        <v>119908</v>
      </c>
      <c r="D3063" t="s">
        <v>2224</v>
      </c>
      <c r="E3063" t="str">
        <f t="shared" si="47"/>
        <v>119908-Cultivo de melancia</v>
      </c>
    </row>
    <row r="3064" spans="1:5" hidden="1">
      <c r="A3064">
        <v>4025</v>
      </c>
      <c r="B3064">
        <v>119909</v>
      </c>
      <c r="D3064" t="s">
        <v>2225</v>
      </c>
      <c r="E3064" t="str">
        <f t="shared" si="47"/>
        <v>119909-Cultivo de tomate rasteiro</v>
      </c>
    </row>
    <row r="3065" spans="1:5" hidden="1">
      <c r="A3065">
        <v>4025</v>
      </c>
      <c r="B3065">
        <v>119999</v>
      </c>
      <c r="D3065" t="s">
        <v>2226</v>
      </c>
      <c r="E3065" t="str">
        <f t="shared" si="47"/>
        <v>119999-Cultivo de outras plantas de lavoura temporária não especificadas</v>
      </c>
    </row>
    <row r="3066" spans="1:5" hidden="1">
      <c r="A3066">
        <v>4025</v>
      </c>
      <c r="B3066">
        <v>121101</v>
      </c>
      <c r="D3066" t="s">
        <v>2227</v>
      </c>
      <c r="E3066" t="str">
        <f t="shared" si="47"/>
        <v>121101-Horticultura, exceto morango</v>
      </c>
    </row>
    <row r="3067" spans="1:5" hidden="1">
      <c r="A3067">
        <v>4025</v>
      </c>
      <c r="B3067">
        <v>121102</v>
      </c>
      <c r="D3067" t="s">
        <v>2228</v>
      </c>
      <c r="E3067" t="str">
        <f t="shared" si="47"/>
        <v>121102-Cultivo de morango</v>
      </c>
    </row>
    <row r="3068" spans="1:5" hidden="1">
      <c r="A3068">
        <v>4025</v>
      </c>
      <c r="B3068">
        <v>122900</v>
      </c>
      <c r="D3068" t="s">
        <v>2229</v>
      </c>
      <c r="E3068" t="str">
        <f t="shared" si="47"/>
        <v>122900-Cultivo de flores e plantas ornamentais</v>
      </c>
    </row>
    <row r="3069" spans="1:5" hidden="1">
      <c r="A3069">
        <v>4025</v>
      </c>
      <c r="B3069">
        <v>131800</v>
      </c>
      <c r="D3069" t="s">
        <v>2230</v>
      </c>
      <c r="E3069" t="str">
        <f t="shared" si="47"/>
        <v>131800-Cultivo de laranja</v>
      </c>
    </row>
    <row r="3070" spans="1:5" hidden="1">
      <c r="A3070">
        <v>4025</v>
      </c>
      <c r="B3070">
        <v>132600</v>
      </c>
      <c r="D3070" t="s">
        <v>2231</v>
      </c>
      <c r="E3070" t="str">
        <f t="shared" si="47"/>
        <v>132600-Cultivo de uva</v>
      </c>
    </row>
    <row r="3071" spans="1:5" hidden="1">
      <c r="A3071">
        <v>4025</v>
      </c>
      <c r="B3071">
        <v>133401</v>
      </c>
      <c r="D3071" t="s">
        <v>2232</v>
      </c>
      <c r="E3071" t="str">
        <f t="shared" si="47"/>
        <v>133401-Cultivo de açaí</v>
      </c>
    </row>
    <row r="3072" spans="1:5" hidden="1">
      <c r="A3072">
        <v>4025</v>
      </c>
      <c r="B3072">
        <v>133402</v>
      </c>
      <c r="D3072" t="s">
        <v>2233</v>
      </c>
      <c r="E3072" t="str">
        <f t="shared" si="47"/>
        <v>133402-Cultivo de banana</v>
      </c>
    </row>
    <row r="3073" spans="1:5" hidden="1">
      <c r="A3073">
        <v>4025</v>
      </c>
      <c r="B3073">
        <v>133403</v>
      </c>
      <c r="D3073" t="s">
        <v>2234</v>
      </c>
      <c r="E3073" t="str">
        <f t="shared" si="47"/>
        <v>133403-Cultivo de caju</v>
      </c>
    </row>
    <row r="3074" spans="1:5" hidden="1">
      <c r="A3074">
        <v>4025</v>
      </c>
      <c r="B3074">
        <v>133404</v>
      </c>
      <c r="D3074" t="s">
        <v>2235</v>
      </c>
      <c r="E3074" t="str">
        <f t="shared" si="47"/>
        <v>133404-Cultivo de cítricos, exceto laranja</v>
      </c>
    </row>
    <row r="3075" spans="1:5" hidden="1">
      <c r="A3075">
        <v>4025</v>
      </c>
      <c r="B3075">
        <v>133405</v>
      </c>
      <c r="D3075" t="s">
        <v>2236</v>
      </c>
      <c r="E3075" t="str">
        <f t="shared" si="47"/>
        <v>133405-Cultivo de coco-da-baía</v>
      </c>
    </row>
    <row r="3076" spans="1:5" hidden="1">
      <c r="A3076">
        <v>4025</v>
      </c>
      <c r="B3076">
        <v>133406</v>
      </c>
      <c r="D3076" t="s">
        <v>2237</v>
      </c>
      <c r="E3076" t="str">
        <f t="shared" si="47"/>
        <v>133406-Cultivo de guaraná</v>
      </c>
    </row>
    <row r="3077" spans="1:5" hidden="1">
      <c r="A3077">
        <v>4025</v>
      </c>
      <c r="B3077">
        <v>133407</v>
      </c>
      <c r="D3077" t="s">
        <v>2238</v>
      </c>
      <c r="E3077" t="str">
        <f t="shared" si="47"/>
        <v>133407-Cultivo de maçã</v>
      </c>
    </row>
    <row r="3078" spans="1:5" hidden="1">
      <c r="A3078">
        <v>4025</v>
      </c>
      <c r="B3078">
        <v>133408</v>
      </c>
      <c r="D3078" t="s">
        <v>2239</v>
      </c>
      <c r="E3078" t="str">
        <f t="shared" si="47"/>
        <v>133408-Cultivo de mamão</v>
      </c>
    </row>
    <row r="3079" spans="1:5" hidden="1">
      <c r="A3079">
        <v>4025</v>
      </c>
      <c r="B3079">
        <v>133409</v>
      </c>
      <c r="D3079" t="s">
        <v>2240</v>
      </c>
      <c r="E3079" t="str">
        <f t="shared" si="47"/>
        <v>133409-Cultivo de maracujá</v>
      </c>
    </row>
    <row r="3080" spans="1:5" hidden="1">
      <c r="A3080">
        <v>4025</v>
      </c>
      <c r="B3080">
        <v>133410</v>
      </c>
      <c r="D3080" t="s">
        <v>2241</v>
      </c>
      <c r="E3080" t="str">
        <f t="shared" ref="E3080:E3143" si="48">CONCATENATE(B3080,"-",D3080)</f>
        <v>133410-Cultivo de manga</v>
      </c>
    </row>
    <row r="3081" spans="1:5" hidden="1">
      <c r="A3081">
        <v>4025</v>
      </c>
      <c r="B3081">
        <v>133411</v>
      </c>
      <c r="D3081" t="s">
        <v>2242</v>
      </c>
      <c r="E3081" t="str">
        <f t="shared" si="48"/>
        <v>133411-Cultivo de pêssego</v>
      </c>
    </row>
    <row r="3082" spans="1:5" hidden="1">
      <c r="A3082">
        <v>4025</v>
      </c>
      <c r="B3082">
        <v>133499</v>
      </c>
      <c r="D3082" t="s">
        <v>2243</v>
      </c>
      <c r="E3082" t="str">
        <f t="shared" si="48"/>
        <v>133499-Cultivo de frutas de lavoura permanente não especificadas</v>
      </c>
    </row>
    <row r="3083" spans="1:5" hidden="1">
      <c r="A3083">
        <v>4025</v>
      </c>
      <c r="B3083">
        <v>134200</v>
      </c>
      <c r="D3083" t="s">
        <v>2244</v>
      </c>
      <c r="E3083" t="str">
        <f t="shared" si="48"/>
        <v>134200-Cultivo de café</v>
      </c>
    </row>
    <row r="3084" spans="1:5" hidden="1">
      <c r="A3084">
        <v>4025</v>
      </c>
      <c r="B3084">
        <v>135100</v>
      </c>
      <c r="D3084" t="s">
        <v>2245</v>
      </c>
      <c r="E3084" t="str">
        <f t="shared" si="48"/>
        <v>135100-Cultivo de cacau</v>
      </c>
    </row>
    <row r="3085" spans="1:5" hidden="1">
      <c r="A3085">
        <v>4025</v>
      </c>
      <c r="B3085">
        <v>139301</v>
      </c>
      <c r="D3085" t="s">
        <v>2246</v>
      </c>
      <c r="E3085" t="str">
        <f t="shared" si="48"/>
        <v>139301-Cultivo de chá-da-índia</v>
      </c>
    </row>
    <row r="3086" spans="1:5" hidden="1">
      <c r="A3086">
        <v>4025</v>
      </c>
      <c r="B3086">
        <v>139302</v>
      </c>
      <c r="D3086" t="s">
        <v>2247</v>
      </c>
      <c r="E3086" t="str">
        <f t="shared" si="48"/>
        <v>139302-Cultivo de erva-mate</v>
      </c>
    </row>
    <row r="3087" spans="1:5" hidden="1">
      <c r="A3087">
        <v>4025</v>
      </c>
      <c r="B3087">
        <v>139303</v>
      </c>
      <c r="D3087" t="s">
        <v>2248</v>
      </c>
      <c r="E3087" t="str">
        <f t="shared" si="48"/>
        <v>139303-Cultivo de pimenta-do-reino</v>
      </c>
    </row>
    <row r="3088" spans="1:5" hidden="1">
      <c r="A3088">
        <v>4025</v>
      </c>
      <c r="B3088">
        <v>139304</v>
      </c>
      <c r="D3088" t="s">
        <v>2249</v>
      </c>
      <c r="E3088" t="str">
        <f t="shared" si="48"/>
        <v>139304-Cultivo de plantas para condimento, exceto pimenta-do-reino</v>
      </c>
    </row>
    <row r="3089" spans="1:5" hidden="1">
      <c r="A3089">
        <v>4025</v>
      </c>
      <c r="B3089">
        <v>139305</v>
      </c>
      <c r="D3089" t="s">
        <v>2250</v>
      </c>
      <c r="E3089" t="str">
        <f t="shared" si="48"/>
        <v>139305-Cultivo de dendê</v>
      </c>
    </row>
    <row r="3090" spans="1:5" hidden="1">
      <c r="A3090">
        <v>4025</v>
      </c>
      <c r="B3090">
        <v>139306</v>
      </c>
      <c r="D3090" t="s">
        <v>2251</v>
      </c>
      <c r="E3090" t="str">
        <f t="shared" si="48"/>
        <v>139306-Cultivo de seringueira</v>
      </c>
    </row>
    <row r="3091" spans="1:5" hidden="1">
      <c r="A3091">
        <v>4025</v>
      </c>
      <c r="B3091">
        <v>139399</v>
      </c>
      <c r="D3091" t="s">
        <v>2252</v>
      </c>
      <c r="E3091" t="str">
        <f t="shared" si="48"/>
        <v>139399-Cultivo de outras plantas de lavoura permanente não especificadas</v>
      </c>
    </row>
    <row r="3092" spans="1:5" hidden="1">
      <c r="A3092">
        <v>4025</v>
      </c>
      <c r="B3092">
        <v>141501</v>
      </c>
      <c r="D3092" t="s">
        <v>2253</v>
      </c>
      <c r="E3092" t="str">
        <f t="shared" si="48"/>
        <v>141501-Produção de sementes certificadas, exceto de forrageiras para pasto</v>
      </c>
    </row>
    <row r="3093" spans="1:5" hidden="1">
      <c r="A3093">
        <v>4025</v>
      </c>
      <c r="B3093">
        <v>141502</v>
      </c>
      <c r="D3093" t="s">
        <v>2254</v>
      </c>
      <c r="E3093" t="str">
        <f t="shared" si="48"/>
        <v>141502-Produção de sementes certificadas de forrageiras para formação de pasto</v>
      </c>
    </row>
    <row r="3094" spans="1:5" hidden="1">
      <c r="A3094">
        <v>4025</v>
      </c>
      <c r="B3094">
        <v>142300</v>
      </c>
      <c r="D3094" t="s">
        <v>2255</v>
      </c>
      <c r="E3094" t="str">
        <f t="shared" si="48"/>
        <v>142300-Produção de mudas e outras formas de propagação vegetal, certificadas</v>
      </c>
    </row>
    <row r="3095" spans="1:5" hidden="1">
      <c r="A3095">
        <v>4025</v>
      </c>
      <c r="B3095">
        <v>151201</v>
      </c>
      <c r="D3095" t="s">
        <v>2256</v>
      </c>
      <c r="E3095" t="str">
        <f t="shared" si="48"/>
        <v>151201-Criação de bovinos para corte</v>
      </c>
    </row>
    <row r="3096" spans="1:5" hidden="1">
      <c r="A3096">
        <v>4025</v>
      </c>
      <c r="B3096">
        <v>151202</v>
      </c>
      <c r="D3096" t="s">
        <v>2257</v>
      </c>
      <c r="E3096" t="str">
        <f t="shared" si="48"/>
        <v>151202-Criação de bovinos para leite</v>
      </c>
    </row>
    <row r="3097" spans="1:5" hidden="1">
      <c r="A3097">
        <v>4025</v>
      </c>
      <c r="B3097">
        <v>151203</v>
      </c>
      <c r="D3097" t="s">
        <v>2258</v>
      </c>
      <c r="E3097" t="str">
        <f t="shared" si="48"/>
        <v>151203-Criação de bovinos, exceto para corte e leite</v>
      </c>
    </row>
    <row r="3098" spans="1:5" hidden="1">
      <c r="A3098">
        <v>4025</v>
      </c>
      <c r="B3098">
        <v>152101</v>
      </c>
      <c r="D3098" t="s">
        <v>2259</v>
      </c>
      <c r="E3098" t="str">
        <f t="shared" si="48"/>
        <v>152101-Criação de bufalinos</v>
      </c>
    </row>
    <row r="3099" spans="1:5" hidden="1">
      <c r="A3099">
        <v>4025</v>
      </c>
      <c r="B3099">
        <v>152102</v>
      </c>
      <c r="D3099" t="s">
        <v>2260</v>
      </c>
      <c r="E3099" t="str">
        <f t="shared" si="48"/>
        <v>152102-Criação de eqüinos</v>
      </c>
    </row>
    <row r="3100" spans="1:5" hidden="1">
      <c r="A3100">
        <v>4025</v>
      </c>
      <c r="B3100">
        <v>152103</v>
      </c>
      <c r="D3100" t="s">
        <v>2261</v>
      </c>
      <c r="E3100" t="str">
        <f t="shared" si="48"/>
        <v>152103-Criação de asininos e muares</v>
      </c>
    </row>
    <row r="3101" spans="1:5" hidden="1">
      <c r="A3101">
        <v>4025</v>
      </c>
      <c r="B3101">
        <v>153901</v>
      </c>
      <c r="D3101" t="s">
        <v>2262</v>
      </c>
      <c r="E3101" t="str">
        <f t="shared" si="48"/>
        <v>153901-Criação de caprinos</v>
      </c>
    </row>
    <row r="3102" spans="1:5" hidden="1">
      <c r="A3102">
        <v>4025</v>
      </c>
      <c r="B3102">
        <v>153902</v>
      </c>
      <c r="D3102" t="s">
        <v>2263</v>
      </c>
      <c r="E3102" t="str">
        <f t="shared" si="48"/>
        <v>153902-Criação de ovinos, inclusive para produção de lã</v>
      </c>
    </row>
    <row r="3103" spans="1:5" hidden="1">
      <c r="A3103">
        <v>4025</v>
      </c>
      <c r="B3103">
        <v>154700</v>
      </c>
      <c r="D3103" t="s">
        <v>2264</v>
      </c>
      <c r="E3103" t="str">
        <f t="shared" si="48"/>
        <v>154700-Criação de suínos</v>
      </c>
    </row>
    <row r="3104" spans="1:5" hidden="1">
      <c r="A3104">
        <v>4025</v>
      </c>
      <c r="B3104">
        <v>155501</v>
      </c>
      <c r="D3104" t="s">
        <v>2265</v>
      </c>
      <c r="E3104" t="str">
        <f t="shared" si="48"/>
        <v>155501-Criação de frangos para corte</v>
      </c>
    </row>
    <row r="3105" spans="1:5" hidden="1">
      <c r="A3105">
        <v>4025</v>
      </c>
      <c r="B3105">
        <v>155502</v>
      </c>
      <c r="D3105" t="s">
        <v>2266</v>
      </c>
      <c r="E3105" t="str">
        <f t="shared" si="48"/>
        <v>155502-Produção de pintos de um dia</v>
      </c>
    </row>
    <row r="3106" spans="1:5" hidden="1">
      <c r="A3106">
        <v>4025</v>
      </c>
      <c r="B3106">
        <v>155503</v>
      </c>
      <c r="D3106" t="s">
        <v>2267</v>
      </c>
      <c r="E3106" t="str">
        <f t="shared" si="48"/>
        <v>155503-Criação de outros galináceos, exceto para corte</v>
      </c>
    </row>
    <row r="3107" spans="1:5" hidden="1">
      <c r="A3107">
        <v>4025</v>
      </c>
      <c r="B3107">
        <v>155504</v>
      </c>
      <c r="D3107" t="s">
        <v>2268</v>
      </c>
      <c r="E3107" t="str">
        <f t="shared" si="48"/>
        <v>155504-Criação de aves, exceto galináceos</v>
      </c>
    </row>
    <row r="3108" spans="1:5" hidden="1">
      <c r="A3108">
        <v>4025</v>
      </c>
      <c r="B3108">
        <v>155505</v>
      </c>
      <c r="D3108" t="s">
        <v>2269</v>
      </c>
      <c r="E3108" t="str">
        <f t="shared" si="48"/>
        <v>155505-Produção de ovos</v>
      </c>
    </row>
    <row r="3109" spans="1:5" hidden="1">
      <c r="A3109">
        <v>4025</v>
      </c>
      <c r="B3109">
        <v>159801</v>
      </c>
      <c r="D3109" t="s">
        <v>2270</v>
      </c>
      <c r="E3109" t="str">
        <f t="shared" si="48"/>
        <v>159801-Apicultura</v>
      </c>
    </row>
    <row r="3110" spans="1:5" hidden="1">
      <c r="A3110">
        <v>4025</v>
      </c>
      <c r="B3110">
        <v>159802</v>
      </c>
      <c r="D3110" t="s">
        <v>2271</v>
      </c>
      <c r="E3110" t="str">
        <f t="shared" si="48"/>
        <v>159802-Criação de animais de estimação</v>
      </c>
    </row>
    <row r="3111" spans="1:5" hidden="1">
      <c r="A3111">
        <v>4025</v>
      </c>
      <c r="B3111">
        <v>159803</v>
      </c>
      <c r="D3111" t="s">
        <v>2272</v>
      </c>
      <c r="E3111" t="str">
        <f t="shared" si="48"/>
        <v>159803-Criação de escargô</v>
      </c>
    </row>
    <row r="3112" spans="1:5" hidden="1">
      <c r="A3112">
        <v>4025</v>
      </c>
      <c r="B3112">
        <v>159804</v>
      </c>
      <c r="D3112" t="s">
        <v>2273</v>
      </c>
      <c r="E3112" t="str">
        <f t="shared" si="48"/>
        <v>159804-Criação de bicho-da-seda</v>
      </c>
    </row>
    <row r="3113" spans="1:5" hidden="1">
      <c r="A3113">
        <v>4025</v>
      </c>
      <c r="B3113">
        <v>159899</v>
      </c>
      <c r="D3113" t="s">
        <v>2274</v>
      </c>
      <c r="E3113" t="str">
        <f t="shared" si="48"/>
        <v>159899-Criação de animais não especificados</v>
      </c>
    </row>
    <row r="3114" spans="1:5" hidden="1">
      <c r="A3114">
        <v>4025</v>
      </c>
      <c r="B3114">
        <v>161001</v>
      </c>
      <c r="D3114" t="s">
        <v>2275</v>
      </c>
      <c r="E3114" t="str">
        <f t="shared" si="48"/>
        <v>161001-Serviço de pulverização e controle de pragas agrícolas</v>
      </c>
    </row>
    <row r="3115" spans="1:5" hidden="1">
      <c r="A3115">
        <v>4025</v>
      </c>
      <c r="B3115">
        <v>161002</v>
      </c>
      <c r="D3115" t="s">
        <v>2276</v>
      </c>
      <c r="E3115" t="str">
        <f t="shared" si="48"/>
        <v>161002-Serviço de poda de árvores para lavouras</v>
      </c>
    </row>
    <row r="3116" spans="1:5" hidden="1">
      <c r="A3116">
        <v>4025</v>
      </c>
      <c r="B3116">
        <v>161003</v>
      </c>
      <c r="D3116" t="s">
        <v>2277</v>
      </c>
      <c r="E3116" t="str">
        <f t="shared" si="48"/>
        <v>161003-Serviço de preparação de terreno, cultivo e colheita</v>
      </c>
    </row>
    <row r="3117" spans="1:5" hidden="1">
      <c r="A3117">
        <v>4025</v>
      </c>
      <c r="B3117">
        <v>161099</v>
      </c>
      <c r="D3117" t="s">
        <v>2278</v>
      </c>
      <c r="E3117" t="str">
        <f t="shared" si="48"/>
        <v>161099-Atividades de apoio à agricultura não especificadas</v>
      </c>
    </row>
    <row r="3118" spans="1:5" hidden="1">
      <c r="A3118">
        <v>4025</v>
      </c>
      <c r="B3118">
        <v>162801</v>
      </c>
      <c r="D3118" t="s">
        <v>2279</v>
      </c>
      <c r="E3118" t="str">
        <f t="shared" si="48"/>
        <v>162801-Serviço de inseminação artificial em animais</v>
      </c>
    </row>
    <row r="3119" spans="1:5" hidden="1">
      <c r="A3119">
        <v>4025</v>
      </c>
      <c r="B3119">
        <v>162802</v>
      </c>
      <c r="D3119" t="s">
        <v>2280</v>
      </c>
      <c r="E3119" t="str">
        <f t="shared" si="48"/>
        <v>162802-Serviço de tosquiamento de ovinos</v>
      </c>
    </row>
    <row r="3120" spans="1:5" hidden="1">
      <c r="A3120">
        <v>4025</v>
      </c>
      <c r="B3120">
        <v>162803</v>
      </c>
      <c r="D3120" t="s">
        <v>2281</v>
      </c>
      <c r="E3120" t="str">
        <f t="shared" si="48"/>
        <v>162803-Serviço de manejo de animais</v>
      </c>
    </row>
    <row r="3121" spans="1:5" hidden="1">
      <c r="A3121">
        <v>4025</v>
      </c>
      <c r="B3121">
        <v>162899</v>
      </c>
      <c r="D3121" t="s">
        <v>2282</v>
      </c>
      <c r="E3121" t="str">
        <f t="shared" si="48"/>
        <v>162899-Atividades de apoio à pecuária não especificadas</v>
      </c>
    </row>
    <row r="3122" spans="1:5" hidden="1">
      <c r="A3122">
        <v>4025</v>
      </c>
      <c r="B3122">
        <v>163600</v>
      </c>
      <c r="D3122" t="s">
        <v>2283</v>
      </c>
      <c r="E3122" t="str">
        <f t="shared" si="48"/>
        <v>163600-Atividades de pós-colheita</v>
      </c>
    </row>
    <row r="3123" spans="1:5" hidden="1">
      <c r="A3123">
        <v>4027</v>
      </c>
      <c r="B3123">
        <v>111301</v>
      </c>
      <c r="D3123" t="s">
        <v>2203</v>
      </c>
      <c r="E3123" t="str">
        <f t="shared" si="48"/>
        <v>111301-Cultivo de arroz</v>
      </c>
    </row>
    <row r="3124" spans="1:5" hidden="1">
      <c r="A3124">
        <v>4027</v>
      </c>
      <c r="B3124">
        <v>111302</v>
      </c>
      <c r="D3124" t="s">
        <v>2204</v>
      </c>
      <c r="E3124" t="str">
        <f t="shared" si="48"/>
        <v>111302-Cultivo de milho</v>
      </c>
    </row>
    <row r="3125" spans="1:5" hidden="1">
      <c r="A3125">
        <v>4027</v>
      </c>
      <c r="B3125">
        <v>111303</v>
      </c>
      <c r="D3125" t="s">
        <v>2205</v>
      </c>
      <c r="E3125" t="str">
        <f t="shared" si="48"/>
        <v>111303-Cultivo de trigo</v>
      </c>
    </row>
    <row r="3126" spans="1:5" hidden="1">
      <c r="A3126">
        <v>4027</v>
      </c>
      <c r="B3126">
        <v>111399</v>
      </c>
      <c r="D3126" t="s">
        <v>2206</v>
      </c>
      <c r="E3126" t="str">
        <f t="shared" si="48"/>
        <v>111399-Cultivo de outros cereais não especificados</v>
      </c>
    </row>
    <row r="3127" spans="1:5" hidden="1">
      <c r="A3127">
        <v>4027</v>
      </c>
      <c r="B3127">
        <v>112101</v>
      </c>
      <c r="D3127" t="s">
        <v>2207</v>
      </c>
      <c r="E3127" t="str">
        <f t="shared" si="48"/>
        <v>112101-Cultivo de algodão herbáceo</v>
      </c>
    </row>
    <row r="3128" spans="1:5" hidden="1">
      <c r="A3128">
        <v>4027</v>
      </c>
      <c r="B3128">
        <v>112102</v>
      </c>
      <c r="D3128" t="s">
        <v>2208</v>
      </c>
      <c r="E3128" t="str">
        <f t="shared" si="48"/>
        <v>112102-Cultivo de juta</v>
      </c>
    </row>
    <row r="3129" spans="1:5" hidden="1">
      <c r="A3129">
        <v>4027</v>
      </c>
      <c r="B3129">
        <v>112199</v>
      </c>
      <c r="D3129" t="s">
        <v>2209</v>
      </c>
      <c r="E3129" t="str">
        <f t="shared" si="48"/>
        <v>112199-Cultivo de outras fibras de lavoura temporária não especificadas</v>
      </c>
    </row>
    <row r="3130" spans="1:5" hidden="1">
      <c r="A3130">
        <v>4027</v>
      </c>
      <c r="B3130">
        <v>113000</v>
      </c>
      <c r="D3130" t="s">
        <v>2210</v>
      </c>
      <c r="E3130" t="str">
        <f t="shared" si="48"/>
        <v>113000-Cultivo de cana-de-açúcar</v>
      </c>
    </row>
    <row r="3131" spans="1:5" hidden="1">
      <c r="A3131">
        <v>4027</v>
      </c>
      <c r="B3131">
        <v>114800</v>
      </c>
      <c r="D3131" t="s">
        <v>2211</v>
      </c>
      <c r="E3131" t="str">
        <f t="shared" si="48"/>
        <v>114800-Cultivo de fumo</v>
      </c>
    </row>
    <row r="3132" spans="1:5" hidden="1">
      <c r="A3132">
        <v>4027</v>
      </c>
      <c r="B3132">
        <v>115600</v>
      </c>
      <c r="D3132" t="s">
        <v>2212</v>
      </c>
      <c r="E3132" t="str">
        <f t="shared" si="48"/>
        <v>115600-Cultivo de soja</v>
      </c>
    </row>
    <row r="3133" spans="1:5" hidden="1">
      <c r="A3133">
        <v>4027</v>
      </c>
      <c r="B3133">
        <v>116401</v>
      </c>
      <c r="D3133" t="s">
        <v>2213</v>
      </c>
      <c r="E3133" t="str">
        <f t="shared" si="48"/>
        <v>116401-Cultivo de amendoim</v>
      </c>
    </row>
    <row r="3134" spans="1:5" hidden="1">
      <c r="A3134">
        <v>4027</v>
      </c>
      <c r="B3134">
        <v>116402</v>
      </c>
      <c r="D3134" t="s">
        <v>2214</v>
      </c>
      <c r="E3134" t="str">
        <f t="shared" si="48"/>
        <v>116402-Cultivo de girassol</v>
      </c>
    </row>
    <row r="3135" spans="1:5" hidden="1">
      <c r="A3135">
        <v>4027</v>
      </c>
      <c r="B3135">
        <v>116403</v>
      </c>
      <c r="D3135" t="s">
        <v>2215</v>
      </c>
      <c r="E3135" t="str">
        <f t="shared" si="48"/>
        <v>116403-Cultivo de mamona</v>
      </c>
    </row>
    <row r="3136" spans="1:5" hidden="1">
      <c r="A3136">
        <v>4027</v>
      </c>
      <c r="B3136">
        <v>116499</v>
      </c>
      <c r="D3136" t="s">
        <v>2216</v>
      </c>
      <c r="E3136" t="str">
        <f t="shared" si="48"/>
        <v>116499-Cultivo de outras oleaginosas de lavoura temporária não especificadas</v>
      </c>
    </row>
    <row r="3137" spans="1:5" hidden="1">
      <c r="A3137">
        <v>4027</v>
      </c>
      <c r="B3137">
        <v>119901</v>
      </c>
      <c r="D3137" t="s">
        <v>2217</v>
      </c>
      <c r="E3137" t="str">
        <f t="shared" si="48"/>
        <v>119901-Cultivo de abacaxi</v>
      </c>
    </row>
    <row r="3138" spans="1:5" hidden="1">
      <c r="A3138">
        <v>4027</v>
      </c>
      <c r="B3138">
        <v>119902</v>
      </c>
      <c r="D3138" t="s">
        <v>2218</v>
      </c>
      <c r="E3138" t="str">
        <f t="shared" si="48"/>
        <v>119902-Cultivo de alho</v>
      </c>
    </row>
    <row r="3139" spans="1:5" hidden="1">
      <c r="A3139">
        <v>4027</v>
      </c>
      <c r="B3139">
        <v>119903</v>
      </c>
      <c r="D3139" t="s">
        <v>2219</v>
      </c>
      <c r="E3139" t="str">
        <f t="shared" si="48"/>
        <v>119903-Cultivo de batata-inglesa</v>
      </c>
    </row>
    <row r="3140" spans="1:5" hidden="1">
      <c r="A3140">
        <v>4027</v>
      </c>
      <c r="B3140">
        <v>119904</v>
      </c>
      <c r="D3140" t="s">
        <v>2220</v>
      </c>
      <c r="E3140" t="str">
        <f t="shared" si="48"/>
        <v>119904-Cultivo de cebola</v>
      </c>
    </row>
    <row r="3141" spans="1:5" hidden="1">
      <c r="A3141">
        <v>4027</v>
      </c>
      <c r="B3141">
        <v>119905</v>
      </c>
      <c r="D3141" t="s">
        <v>2221</v>
      </c>
      <c r="E3141" t="str">
        <f t="shared" si="48"/>
        <v>119905-Cultivo de feijão</v>
      </c>
    </row>
    <row r="3142" spans="1:5" hidden="1">
      <c r="A3142">
        <v>4027</v>
      </c>
      <c r="B3142">
        <v>119906</v>
      </c>
      <c r="D3142" t="s">
        <v>2222</v>
      </c>
      <c r="E3142" t="str">
        <f t="shared" si="48"/>
        <v>119906-Cultivo de mandioca</v>
      </c>
    </row>
    <row r="3143" spans="1:5" hidden="1">
      <c r="A3143">
        <v>4027</v>
      </c>
      <c r="B3143">
        <v>119907</v>
      </c>
      <c r="D3143" t="s">
        <v>2223</v>
      </c>
      <c r="E3143" t="str">
        <f t="shared" si="48"/>
        <v>119907-Cultivo de melão</v>
      </c>
    </row>
    <row r="3144" spans="1:5" hidden="1">
      <c r="A3144">
        <v>4027</v>
      </c>
      <c r="B3144">
        <v>119908</v>
      </c>
      <c r="D3144" t="s">
        <v>2224</v>
      </c>
      <c r="E3144" t="str">
        <f t="shared" ref="E3144:E3207" si="49">CONCATENATE(B3144,"-",D3144)</f>
        <v>119908-Cultivo de melancia</v>
      </c>
    </row>
    <row r="3145" spans="1:5" hidden="1">
      <c r="A3145">
        <v>4027</v>
      </c>
      <c r="B3145">
        <v>119909</v>
      </c>
      <c r="D3145" t="s">
        <v>2225</v>
      </c>
      <c r="E3145" t="str">
        <f t="shared" si="49"/>
        <v>119909-Cultivo de tomate rasteiro</v>
      </c>
    </row>
    <row r="3146" spans="1:5" hidden="1">
      <c r="A3146">
        <v>4027</v>
      </c>
      <c r="B3146">
        <v>119999</v>
      </c>
      <c r="D3146" t="s">
        <v>2226</v>
      </c>
      <c r="E3146" t="str">
        <f t="shared" si="49"/>
        <v>119999-Cultivo de outras plantas de lavoura temporária não especificadas</v>
      </c>
    </row>
    <row r="3147" spans="1:5" hidden="1">
      <c r="A3147">
        <v>4027</v>
      </c>
      <c r="B3147">
        <v>121101</v>
      </c>
      <c r="D3147" t="s">
        <v>2227</v>
      </c>
      <c r="E3147" t="str">
        <f t="shared" si="49"/>
        <v>121101-Horticultura, exceto morango</v>
      </c>
    </row>
    <row r="3148" spans="1:5" hidden="1">
      <c r="A3148">
        <v>4027</v>
      </c>
      <c r="B3148">
        <v>121102</v>
      </c>
      <c r="D3148" t="s">
        <v>2228</v>
      </c>
      <c r="E3148" t="str">
        <f t="shared" si="49"/>
        <v>121102-Cultivo de morango</v>
      </c>
    </row>
    <row r="3149" spans="1:5" hidden="1">
      <c r="A3149">
        <v>4027</v>
      </c>
      <c r="B3149">
        <v>122900</v>
      </c>
      <c r="D3149" t="s">
        <v>2229</v>
      </c>
      <c r="E3149" t="str">
        <f t="shared" si="49"/>
        <v>122900-Cultivo de flores e plantas ornamentais</v>
      </c>
    </row>
    <row r="3150" spans="1:5" hidden="1">
      <c r="A3150">
        <v>4027</v>
      </c>
      <c r="B3150">
        <v>131800</v>
      </c>
      <c r="D3150" t="s">
        <v>2230</v>
      </c>
      <c r="E3150" t="str">
        <f t="shared" si="49"/>
        <v>131800-Cultivo de laranja</v>
      </c>
    </row>
    <row r="3151" spans="1:5" hidden="1">
      <c r="A3151">
        <v>4027</v>
      </c>
      <c r="B3151">
        <v>132600</v>
      </c>
      <c r="D3151" t="s">
        <v>2231</v>
      </c>
      <c r="E3151" t="str">
        <f t="shared" si="49"/>
        <v>132600-Cultivo de uva</v>
      </c>
    </row>
    <row r="3152" spans="1:5" hidden="1">
      <c r="A3152">
        <v>4027</v>
      </c>
      <c r="B3152">
        <v>133401</v>
      </c>
      <c r="D3152" t="s">
        <v>2232</v>
      </c>
      <c r="E3152" t="str">
        <f t="shared" si="49"/>
        <v>133401-Cultivo de açaí</v>
      </c>
    </row>
    <row r="3153" spans="1:5" hidden="1">
      <c r="A3153">
        <v>4027</v>
      </c>
      <c r="B3153">
        <v>133402</v>
      </c>
      <c r="D3153" t="s">
        <v>2233</v>
      </c>
      <c r="E3153" t="str">
        <f t="shared" si="49"/>
        <v>133402-Cultivo de banana</v>
      </c>
    </row>
    <row r="3154" spans="1:5" hidden="1">
      <c r="A3154">
        <v>4027</v>
      </c>
      <c r="B3154">
        <v>133403</v>
      </c>
      <c r="D3154" t="s">
        <v>2234</v>
      </c>
      <c r="E3154" t="str">
        <f t="shared" si="49"/>
        <v>133403-Cultivo de caju</v>
      </c>
    </row>
    <row r="3155" spans="1:5" hidden="1">
      <c r="A3155">
        <v>4027</v>
      </c>
      <c r="B3155">
        <v>133404</v>
      </c>
      <c r="D3155" t="s">
        <v>2235</v>
      </c>
      <c r="E3155" t="str">
        <f t="shared" si="49"/>
        <v>133404-Cultivo de cítricos, exceto laranja</v>
      </c>
    </row>
    <row r="3156" spans="1:5" hidden="1">
      <c r="A3156">
        <v>4027</v>
      </c>
      <c r="B3156">
        <v>133405</v>
      </c>
      <c r="D3156" t="s">
        <v>2236</v>
      </c>
      <c r="E3156" t="str">
        <f t="shared" si="49"/>
        <v>133405-Cultivo de coco-da-baía</v>
      </c>
    </row>
    <row r="3157" spans="1:5" hidden="1">
      <c r="A3157">
        <v>4027</v>
      </c>
      <c r="B3157">
        <v>133406</v>
      </c>
      <c r="D3157" t="s">
        <v>2237</v>
      </c>
      <c r="E3157" t="str">
        <f t="shared" si="49"/>
        <v>133406-Cultivo de guaraná</v>
      </c>
    </row>
    <row r="3158" spans="1:5" hidden="1">
      <c r="A3158">
        <v>4027</v>
      </c>
      <c r="B3158">
        <v>133407</v>
      </c>
      <c r="D3158" t="s">
        <v>2238</v>
      </c>
      <c r="E3158" t="str">
        <f t="shared" si="49"/>
        <v>133407-Cultivo de maçã</v>
      </c>
    </row>
    <row r="3159" spans="1:5" hidden="1">
      <c r="A3159">
        <v>4027</v>
      </c>
      <c r="B3159">
        <v>133408</v>
      </c>
      <c r="D3159" t="s">
        <v>2239</v>
      </c>
      <c r="E3159" t="str">
        <f t="shared" si="49"/>
        <v>133408-Cultivo de mamão</v>
      </c>
    </row>
    <row r="3160" spans="1:5" hidden="1">
      <c r="A3160">
        <v>4027</v>
      </c>
      <c r="B3160">
        <v>133409</v>
      </c>
      <c r="D3160" t="s">
        <v>2240</v>
      </c>
      <c r="E3160" t="str">
        <f t="shared" si="49"/>
        <v>133409-Cultivo de maracujá</v>
      </c>
    </row>
    <row r="3161" spans="1:5" hidden="1">
      <c r="A3161">
        <v>4027</v>
      </c>
      <c r="B3161">
        <v>133410</v>
      </c>
      <c r="D3161" t="s">
        <v>2241</v>
      </c>
      <c r="E3161" t="str">
        <f t="shared" si="49"/>
        <v>133410-Cultivo de manga</v>
      </c>
    </row>
    <row r="3162" spans="1:5" hidden="1">
      <c r="A3162">
        <v>4027</v>
      </c>
      <c r="B3162">
        <v>133411</v>
      </c>
      <c r="D3162" t="s">
        <v>2242</v>
      </c>
      <c r="E3162" t="str">
        <f t="shared" si="49"/>
        <v>133411-Cultivo de pêssego</v>
      </c>
    </row>
    <row r="3163" spans="1:5" hidden="1">
      <c r="A3163">
        <v>4027</v>
      </c>
      <c r="B3163">
        <v>133499</v>
      </c>
      <c r="D3163" t="s">
        <v>2243</v>
      </c>
      <c r="E3163" t="str">
        <f t="shared" si="49"/>
        <v>133499-Cultivo de frutas de lavoura permanente não especificadas</v>
      </c>
    </row>
    <row r="3164" spans="1:5" hidden="1">
      <c r="A3164">
        <v>4027</v>
      </c>
      <c r="B3164">
        <v>134200</v>
      </c>
      <c r="D3164" t="s">
        <v>2244</v>
      </c>
      <c r="E3164" t="str">
        <f t="shared" si="49"/>
        <v>134200-Cultivo de café</v>
      </c>
    </row>
    <row r="3165" spans="1:5" hidden="1">
      <c r="A3165">
        <v>4027</v>
      </c>
      <c r="B3165">
        <v>135100</v>
      </c>
      <c r="D3165" t="s">
        <v>2245</v>
      </c>
      <c r="E3165" t="str">
        <f t="shared" si="49"/>
        <v>135100-Cultivo de cacau</v>
      </c>
    </row>
    <row r="3166" spans="1:5" hidden="1">
      <c r="A3166">
        <v>4027</v>
      </c>
      <c r="B3166">
        <v>139301</v>
      </c>
      <c r="D3166" t="s">
        <v>2246</v>
      </c>
      <c r="E3166" t="str">
        <f t="shared" si="49"/>
        <v>139301-Cultivo de chá-da-índia</v>
      </c>
    </row>
    <row r="3167" spans="1:5" hidden="1">
      <c r="A3167">
        <v>4027</v>
      </c>
      <c r="B3167">
        <v>139302</v>
      </c>
      <c r="D3167" t="s">
        <v>2247</v>
      </c>
      <c r="E3167" t="str">
        <f t="shared" si="49"/>
        <v>139302-Cultivo de erva-mate</v>
      </c>
    </row>
    <row r="3168" spans="1:5" hidden="1">
      <c r="A3168">
        <v>4027</v>
      </c>
      <c r="B3168">
        <v>139303</v>
      </c>
      <c r="D3168" t="s">
        <v>2248</v>
      </c>
      <c r="E3168" t="str">
        <f t="shared" si="49"/>
        <v>139303-Cultivo de pimenta-do-reino</v>
      </c>
    </row>
    <row r="3169" spans="1:5" hidden="1">
      <c r="A3169">
        <v>4027</v>
      </c>
      <c r="B3169">
        <v>139304</v>
      </c>
      <c r="D3169" t="s">
        <v>2249</v>
      </c>
      <c r="E3169" t="str">
        <f t="shared" si="49"/>
        <v>139304-Cultivo de plantas para condimento, exceto pimenta-do-reino</v>
      </c>
    </row>
    <row r="3170" spans="1:5" hidden="1">
      <c r="A3170">
        <v>4027</v>
      </c>
      <c r="B3170">
        <v>139305</v>
      </c>
      <c r="D3170" t="s">
        <v>2250</v>
      </c>
      <c r="E3170" t="str">
        <f t="shared" si="49"/>
        <v>139305-Cultivo de dendê</v>
      </c>
    </row>
    <row r="3171" spans="1:5" hidden="1">
      <c r="A3171">
        <v>4027</v>
      </c>
      <c r="B3171">
        <v>139306</v>
      </c>
      <c r="D3171" t="s">
        <v>2251</v>
      </c>
      <c r="E3171" t="str">
        <f t="shared" si="49"/>
        <v>139306-Cultivo de seringueira</v>
      </c>
    </row>
    <row r="3172" spans="1:5" hidden="1">
      <c r="A3172">
        <v>4027</v>
      </c>
      <c r="B3172">
        <v>139399</v>
      </c>
      <c r="D3172" t="s">
        <v>2252</v>
      </c>
      <c r="E3172" t="str">
        <f t="shared" si="49"/>
        <v>139399-Cultivo de outras plantas de lavoura permanente não especificadas</v>
      </c>
    </row>
    <row r="3173" spans="1:5" hidden="1">
      <c r="A3173">
        <v>4027</v>
      </c>
      <c r="B3173">
        <v>141501</v>
      </c>
      <c r="D3173" t="s">
        <v>2253</v>
      </c>
      <c r="E3173" t="str">
        <f t="shared" si="49"/>
        <v>141501-Produção de sementes certificadas, exceto de forrageiras para pasto</v>
      </c>
    </row>
    <row r="3174" spans="1:5" hidden="1">
      <c r="A3174">
        <v>4027</v>
      </c>
      <c r="B3174">
        <v>141502</v>
      </c>
      <c r="D3174" t="s">
        <v>2254</v>
      </c>
      <c r="E3174" t="str">
        <f t="shared" si="49"/>
        <v>141502-Produção de sementes certificadas de forrageiras para formação de pasto</v>
      </c>
    </row>
    <row r="3175" spans="1:5" hidden="1">
      <c r="A3175">
        <v>4027</v>
      </c>
      <c r="B3175">
        <v>142300</v>
      </c>
      <c r="D3175" t="s">
        <v>2255</v>
      </c>
      <c r="E3175" t="str">
        <f t="shared" si="49"/>
        <v>142300-Produção de mudas e outras formas de propagação vegetal, certificadas</v>
      </c>
    </row>
    <row r="3176" spans="1:5" hidden="1">
      <c r="A3176">
        <v>4027</v>
      </c>
      <c r="B3176">
        <v>151201</v>
      </c>
      <c r="D3176" t="s">
        <v>2256</v>
      </c>
      <c r="E3176" t="str">
        <f t="shared" si="49"/>
        <v>151201-Criação de bovinos para corte</v>
      </c>
    </row>
    <row r="3177" spans="1:5" hidden="1">
      <c r="A3177">
        <v>4027</v>
      </c>
      <c r="B3177">
        <v>151202</v>
      </c>
      <c r="D3177" t="s">
        <v>2257</v>
      </c>
      <c r="E3177" t="str">
        <f t="shared" si="49"/>
        <v>151202-Criação de bovinos para leite</v>
      </c>
    </row>
    <row r="3178" spans="1:5" hidden="1">
      <c r="A3178">
        <v>4027</v>
      </c>
      <c r="B3178">
        <v>151203</v>
      </c>
      <c r="D3178" t="s">
        <v>2258</v>
      </c>
      <c r="E3178" t="str">
        <f t="shared" si="49"/>
        <v>151203-Criação de bovinos, exceto para corte e leite</v>
      </c>
    </row>
    <row r="3179" spans="1:5" hidden="1">
      <c r="A3179">
        <v>4027</v>
      </c>
      <c r="B3179">
        <v>152101</v>
      </c>
      <c r="D3179" t="s">
        <v>2259</v>
      </c>
      <c r="E3179" t="str">
        <f t="shared" si="49"/>
        <v>152101-Criação de bufalinos</v>
      </c>
    </row>
    <row r="3180" spans="1:5" hidden="1">
      <c r="A3180">
        <v>4027</v>
      </c>
      <c r="B3180">
        <v>152102</v>
      </c>
      <c r="D3180" t="s">
        <v>2260</v>
      </c>
      <c r="E3180" t="str">
        <f t="shared" si="49"/>
        <v>152102-Criação de eqüinos</v>
      </c>
    </row>
    <row r="3181" spans="1:5" hidden="1">
      <c r="A3181">
        <v>4027</v>
      </c>
      <c r="B3181">
        <v>152103</v>
      </c>
      <c r="D3181" t="s">
        <v>2261</v>
      </c>
      <c r="E3181" t="str">
        <f t="shared" si="49"/>
        <v>152103-Criação de asininos e muares</v>
      </c>
    </row>
    <row r="3182" spans="1:5" hidden="1">
      <c r="A3182">
        <v>4027</v>
      </c>
      <c r="B3182">
        <v>153901</v>
      </c>
      <c r="D3182" t="s">
        <v>2262</v>
      </c>
      <c r="E3182" t="str">
        <f t="shared" si="49"/>
        <v>153901-Criação de caprinos</v>
      </c>
    </row>
    <row r="3183" spans="1:5" hidden="1">
      <c r="A3183">
        <v>4027</v>
      </c>
      <c r="B3183">
        <v>153902</v>
      </c>
      <c r="D3183" t="s">
        <v>2263</v>
      </c>
      <c r="E3183" t="str">
        <f t="shared" si="49"/>
        <v>153902-Criação de ovinos, inclusive para produção de lã</v>
      </c>
    </row>
    <row r="3184" spans="1:5" hidden="1">
      <c r="A3184">
        <v>4027</v>
      </c>
      <c r="B3184">
        <v>154700</v>
      </c>
      <c r="D3184" t="s">
        <v>2264</v>
      </c>
      <c r="E3184" t="str">
        <f t="shared" si="49"/>
        <v>154700-Criação de suínos</v>
      </c>
    </row>
    <row r="3185" spans="1:5" hidden="1">
      <c r="A3185">
        <v>4027</v>
      </c>
      <c r="B3185">
        <v>155501</v>
      </c>
      <c r="D3185" t="s">
        <v>2265</v>
      </c>
      <c r="E3185" t="str">
        <f t="shared" si="49"/>
        <v>155501-Criação de frangos para corte</v>
      </c>
    </row>
    <row r="3186" spans="1:5" hidden="1">
      <c r="A3186">
        <v>4027</v>
      </c>
      <c r="B3186">
        <v>155502</v>
      </c>
      <c r="D3186" t="s">
        <v>2266</v>
      </c>
      <c r="E3186" t="str">
        <f t="shared" si="49"/>
        <v>155502-Produção de pintos de um dia</v>
      </c>
    </row>
    <row r="3187" spans="1:5" hidden="1">
      <c r="A3187">
        <v>4027</v>
      </c>
      <c r="B3187">
        <v>155503</v>
      </c>
      <c r="D3187" t="s">
        <v>2267</v>
      </c>
      <c r="E3187" t="str">
        <f t="shared" si="49"/>
        <v>155503-Criação de outros galináceos, exceto para corte</v>
      </c>
    </row>
    <row r="3188" spans="1:5" hidden="1">
      <c r="A3188">
        <v>4027</v>
      </c>
      <c r="B3188">
        <v>155504</v>
      </c>
      <c r="D3188" t="s">
        <v>2268</v>
      </c>
      <c r="E3188" t="str">
        <f t="shared" si="49"/>
        <v>155504-Criação de aves, exceto galináceos</v>
      </c>
    </row>
    <row r="3189" spans="1:5" hidden="1">
      <c r="A3189">
        <v>4027</v>
      </c>
      <c r="B3189">
        <v>155505</v>
      </c>
      <c r="D3189" t="s">
        <v>2269</v>
      </c>
      <c r="E3189" t="str">
        <f t="shared" si="49"/>
        <v>155505-Produção de ovos</v>
      </c>
    </row>
    <row r="3190" spans="1:5" hidden="1">
      <c r="A3190">
        <v>4027</v>
      </c>
      <c r="B3190">
        <v>159801</v>
      </c>
      <c r="D3190" t="s">
        <v>2270</v>
      </c>
      <c r="E3190" t="str">
        <f t="shared" si="49"/>
        <v>159801-Apicultura</v>
      </c>
    </row>
    <row r="3191" spans="1:5" hidden="1">
      <c r="A3191">
        <v>4027</v>
      </c>
      <c r="B3191">
        <v>159802</v>
      </c>
      <c r="D3191" t="s">
        <v>2271</v>
      </c>
      <c r="E3191" t="str">
        <f t="shared" si="49"/>
        <v>159802-Criação de animais de estimação</v>
      </c>
    </row>
    <row r="3192" spans="1:5" hidden="1">
      <c r="A3192">
        <v>4027</v>
      </c>
      <c r="B3192">
        <v>159803</v>
      </c>
      <c r="D3192" t="s">
        <v>2272</v>
      </c>
      <c r="E3192" t="str">
        <f t="shared" si="49"/>
        <v>159803-Criação de escargô</v>
      </c>
    </row>
    <row r="3193" spans="1:5" hidden="1">
      <c r="A3193">
        <v>4027</v>
      </c>
      <c r="B3193">
        <v>159804</v>
      </c>
      <c r="D3193" t="s">
        <v>2273</v>
      </c>
      <c r="E3193" t="str">
        <f t="shared" si="49"/>
        <v>159804-Criação de bicho-da-seda</v>
      </c>
    </row>
    <row r="3194" spans="1:5" hidden="1">
      <c r="A3194">
        <v>4027</v>
      </c>
      <c r="B3194">
        <v>159899</v>
      </c>
      <c r="D3194" t="s">
        <v>2274</v>
      </c>
      <c r="E3194" t="str">
        <f t="shared" si="49"/>
        <v>159899-Criação de animais não especificados</v>
      </c>
    </row>
    <row r="3195" spans="1:5" hidden="1">
      <c r="A3195">
        <v>4027</v>
      </c>
      <c r="B3195">
        <v>161001</v>
      </c>
      <c r="D3195" t="s">
        <v>2275</v>
      </c>
      <c r="E3195" t="str">
        <f t="shared" si="49"/>
        <v>161001-Serviço de pulverização e controle de pragas agrícolas</v>
      </c>
    </row>
    <row r="3196" spans="1:5" hidden="1">
      <c r="A3196">
        <v>4027</v>
      </c>
      <c r="B3196">
        <v>161002</v>
      </c>
      <c r="D3196" t="s">
        <v>2276</v>
      </c>
      <c r="E3196" t="str">
        <f t="shared" si="49"/>
        <v>161002-Serviço de poda de árvores para lavouras</v>
      </c>
    </row>
    <row r="3197" spans="1:5" hidden="1">
      <c r="A3197">
        <v>4027</v>
      </c>
      <c r="B3197">
        <v>161003</v>
      </c>
      <c r="D3197" t="s">
        <v>2277</v>
      </c>
      <c r="E3197" t="str">
        <f t="shared" si="49"/>
        <v>161003-Serviço de preparação de terreno, cultivo e colheita</v>
      </c>
    </row>
    <row r="3198" spans="1:5" hidden="1">
      <c r="A3198">
        <v>4027</v>
      </c>
      <c r="B3198">
        <v>161099</v>
      </c>
      <c r="D3198" t="s">
        <v>2278</v>
      </c>
      <c r="E3198" t="str">
        <f t="shared" si="49"/>
        <v>161099-Atividades de apoio à agricultura não especificadas</v>
      </c>
    </row>
    <row r="3199" spans="1:5" hidden="1">
      <c r="A3199">
        <v>4027</v>
      </c>
      <c r="B3199">
        <v>162801</v>
      </c>
      <c r="D3199" t="s">
        <v>2279</v>
      </c>
      <c r="E3199" t="str">
        <f t="shared" si="49"/>
        <v>162801-Serviço de inseminação artificial em animais</v>
      </c>
    </row>
    <row r="3200" spans="1:5" hidden="1">
      <c r="A3200">
        <v>4027</v>
      </c>
      <c r="B3200">
        <v>162802</v>
      </c>
      <c r="D3200" t="s">
        <v>2280</v>
      </c>
      <c r="E3200" t="str">
        <f t="shared" si="49"/>
        <v>162802-Serviço de tosquiamento de ovinos</v>
      </c>
    </row>
    <row r="3201" spans="1:5" hidden="1">
      <c r="A3201">
        <v>4027</v>
      </c>
      <c r="B3201">
        <v>162803</v>
      </c>
      <c r="D3201" t="s">
        <v>2281</v>
      </c>
      <c r="E3201" t="str">
        <f t="shared" si="49"/>
        <v>162803-Serviço de manejo de animais</v>
      </c>
    </row>
    <row r="3202" spans="1:5" hidden="1">
      <c r="A3202">
        <v>4027</v>
      </c>
      <c r="B3202">
        <v>162899</v>
      </c>
      <c r="D3202" t="s">
        <v>2282</v>
      </c>
      <c r="E3202" t="str">
        <f t="shared" si="49"/>
        <v>162899-Atividades de apoio à pecuária não especificadas</v>
      </c>
    </row>
    <row r="3203" spans="1:5" hidden="1">
      <c r="A3203">
        <v>4027</v>
      </c>
      <c r="B3203">
        <v>163600</v>
      </c>
      <c r="D3203" t="s">
        <v>2283</v>
      </c>
      <c r="E3203" t="str">
        <f t="shared" si="49"/>
        <v>163600-Atividades de pós-colheita</v>
      </c>
    </row>
    <row r="3204" spans="1:5" hidden="1">
      <c r="A3204">
        <v>4050</v>
      </c>
      <c r="B3204" t="s">
        <v>966</v>
      </c>
      <c r="D3204" t="s">
        <v>967</v>
      </c>
      <c r="E3204" t="str">
        <f t="shared" si="49"/>
        <v>X001-Residência</v>
      </c>
    </row>
    <row r="3205" spans="1:5" hidden="1">
      <c r="A3205">
        <v>4060</v>
      </c>
      <c r="B3205">
        <v>111301</v>
      </c>
      <c r="D3205" t="s">
        <v>2203</v>
      </c>
      <c r="E3205" t="str">
        <f t="shared" si="49"/>
        <v>111301-Cultivo de arroz</v>
      </c>
    </row>
    <row r="3206" spans="1:5" hidden="1">
      <c r="A3206">
        <v>4060</v>
      </c>
      <c r="B3206">
        <v>111302</v>
      </c>
      <c r="D3206" t="s">
        <v>2204</v>
      </c>
      <c r="E3206" t="str">
        <f t="shared" si="49"/>
        <v>111302-Cultivo de milho</v>
      </c>
    </row>
    <row r="3207" spans="1:5" hidden="1">
      <c r="A3207">
        <v>4060</v>
      </c>
      <c r="B3207">
        <v>111303</v>
      </c>
      <c r="D3207" t="s">
        <v>2205</v>
      </c>
      <c r="E3207" t="str">
        <f t="shared" si="49"/>
        <v>111303-Cultivo de trigo</v>
      </c>
    </row>
    <row r="3208" spans="1:5" hidden="1">
      <c r="A3208">
        <v>4060</v>
      </c>
      <c r="B3208">
        <v>111399</v>
      </c>
      <c r="D3208" t="s">
        <v>2206</v>
      </c>
      <c r="E3208" t="str">
        <f t="shared" ref="E3208:E3271" si="50">CONCATENATE(B3208,"-",D3208)</f>
        <v>111399-Cultivo de outros cereais não especificados</v>
      </c>
    </row>
    <row r="3209" spans="1:5" hidden="1">
      <c r="A3209">
        <v>4060</v>
      </c>
      <c r="B3209">
        <v>112101</v>
      </c>
      <c r="D3209" t="s">
        <v>2207</v>
      </c>
      <c r="E3209" t="str">
        <f t="shared" si="50"/>
        <v>112101-Cultivo de algodão herbáceo</v>
      </c>
    </row>
    <row r="3210" spans="1:5" hidden="1">
      <c r="A3210">
        <v>4060</v>
      </c>
      <c r="B3210">
        <v>112102</v>
      </c>
      <c r="D3210" t="s">
        <v>2208</v>
      </c>
      <c r="E3210" t="str">
        <f t="shared" si="50"/>
        <v>112102-Cultivo de juta</v>
      </c>
    </row>
    <row r="3211" spans="1:5" hidden="1">
      <c r="A3211">
        <v>4060</v>
      </c>
      <c r="B3211">
        <v>112199</v>
      </c>
      <c r="D3211" t="s">
        <v>2209</v>
      </c>
      <c r="E3211" t="str">
        <f t="shared" si="50"/>
        <v>112199-Cultivo de outras fibras de lavoura temporária não especificadas</v>
      </c>
    </row>
    <row r="3212" spans="1:5" hidden="1">
      <c r="A3212">
        <v>4060</v>
      </c>
      <c r="B3212">
        <v>113000</v>
      </c>
      <c r="D3212" t="s">
        <v>2210</v>
      </c>
      <c r="E3212" t="str">
        <f t="shared" si="50"/>
        <v>113000-Cultivo de cana-de-açúcar</v>
      </c>
    </row>
    <row r="3213" spans="1:5" hidden="1">
      <c r="A3213">
        <v>4060</v>
      </c>
      <c r="B3213">
        <v>114800</v>
      </c>
      <c r="D3213" t="s">
        <v>2211</v>
      </c>
      <c r="E3213" t="str">
        <f t="shared" si="50"/>
        <v>114800-Cultivo de fumo</v>
      </c>
    </row>
    <row r="3214" spans="1:5" hidden="1">
      <c r="A3214">
        <v>4060</v>
      </c>
      <c r="B3214">
        <v>115600</v>
      </c>
      <c r="D3214" t="s">
        <v>2212</v>
      </c>
      <c r="E3214" t="str">
        <f t="shared" si="50"/>
        <v>115600-Cultivo de soja</v>
      </c>
    </row>
    <row r="3215" spans="1:5" hidden="1">
      <c r="A3215">
        <v>4060</v>
      </c>
      <c r="B3215">
        <v>116401</v>
      </c>
      <c r="D3215" t="s">
        <v>2213</v>
      </c>
      <c r="E3215" t="str">
        <f t="shared" si="50"/>
        <v>116401-Cultivo de amendoim</v>
      </c>
    </row>
    <row r="3216" spans="1:5" hidden="1">
      <c r="A3216">
        <v>4060</v>
      </c>
      <c r="B3216">
        <v>116402</v>
      </c>
      <c r="D3216" t="s">
        <v>2214</v>
      </c>
      <c r="E3216" t="str">
        <f t="shared" si="50"/>
        <v>116402-Cultivo de girassol</v>
      </c>
    </row>
    <row r="3217" spans="1:5" hidden="1">
      <c r="A3217">
        <v>4060</v>
      </c>
      <c r="B3217">
        <v>116403</v>
      </c>
      <c r="D3217" t="s">
        <v>2215</v>
      </c>
      <c r="E3217" t="str">
        <f t="shared" si="50"/>
        <v>116403-Cultivo de mamona</v>
      </c>
    </row>
    <row r="3218" spans="1:5" hidden="1">
      <c r="A3218">
        <v>4060</v>
      </c>
      <c r="B3218">
        <v>116499</v>
      </c>
      <c r="D3218" t="s">
        <v>2216</v>
      </c>
      <c r="E3218" t="str">
        <f t="shared" si="50"/>
        <v>116499-Cultivo de outras oleaginosas de lavoura temporária não especificadas</v>
      </c>
    </row>
    <row r="3219" spans="1:5" hidden="1">
      <c r="A3219">
        <v>4060</v>
      </c>
      <c r="B3219">
        <v>119901</v>
      </c>
      <c r="D3219" t="s">
        <v>2217</v>
      </c>
      <c r="E3219" t="str">
        <f t="shared" si="50"/>
        <v>119901-Cultivo de abacaxi</v>
      </c>
    </row>
    <row r="3220" spans="1:5" hidden="1">
      <c r="A3220">
        <v>4060</v>
      </c>
      <c r="B3220">
        <v>119902</v>
      </c>
      <c r="D3220" t="s">
        <v>2218</v>
      </c>
      <c r="E3220" t="str">
        <f t="shared" si="50"/>
        <v>119902-Cultivo de alho</v>
      </c>
    </row>
    <row r="3221" spans="1:5" hidden="1">
      <c r="A3221">
        <v>4060</v>
      </c>
      <c r="B3221">
        <v>119903</v>
      </c>
      <c r="D3221" t="s">
        <v>2219</v>
      </c>
      <c r="E3221" t="str">
        <f t="shared" si="50"/>
        <v>119903-Cultivo de batata-inglesa</v>
      </c>
    </row>
    <row r="3222" spans="1:5" hidden="1">
      <c r="A3222">
        <v>4060</v>
      </c>
      <c r="B3222">
        <v>119904</v>
      </c>
      <c r="D3222" t="s">
        <v>2220</v>
      </c>
      <c r="E3222" t="str">
        <f t="shared" si="50"/>
        <v>119904-Cultivo de cebola</v>
      </c>
    </row>
    <row r="3223" spans="1:5" hidden="1">
      <c r="A3223">
        <v>4060</v>
      </c>
      <c r="B3223">
        <v>119905</v>
      </c>
      <c r="D3223" t="s">
        <v>2221</v>
      </c>
      <c r="E3223" t="str">
        <f t="shared" si="50"/>
        <v>119905-Cultivo de feijão</v>
      </c>
    </row>
    <row r="3224" spans="1:5" hidden="1">
      <c r="A3224">
        <v>4060</v>
      </c>
      <c r="B3224">
        <v>119906</v>
      </c>
      <c r="D3224" t="s">
        <v>2222</v>
      </c>
      <c r="E3224" t="str">
        <f t="shared" si="50"/>
        <v>119906-Cultivo de mandioca</v>
      </c>
    </row>
    <row r="3225" spans="1:5" hidden="1">
      <c r="A3225">
        <v>4060</v>
      </c>
      <c r="B3225">
        <v>119907</v>
      </c>
      <c r="D3225" t="s">
        <v>2223</v>
      </c>
      <c r="E3225" t="str">
        <f t="shared" si="50"/>
        <v>119907-Cultivo de melão</v>
      </c>
    </row>
    <row r="3226" spans="1:5" hidden="1">
      <c r="A3226">
        <v>4060</v>
      </c>
      <c r="B3226">
        <v>119908</v>
      </c>
      <c r="D3226" t="s">
        <v>2224</v>
      </c>
      <c r="E3226" t="str">
        <f t="shared" si="50"/>
        <v>119908-Cultivo de melancia</v>
      </c>
    </row>
    <row r="3227" spans="1:5" hidden="1">
      <c r="A3227">
        <v>4060</v>
      </c>
      <c r="B3227">
        <v>119909</v>
      </c>
      <c r="D3227" t="s">
        <v>2225</v>
      </c>
      <c r="E3227" t="str">
        <f t="shared" si="50"/>
        <v>119909-Cultivo de tomate rasteiro</v>
      </c>
    </row>
    <row r="3228" spans="1:5" hidden="1">
      <c r="A3228">
        <v>4060</v>
      </c>
      <c r="B3228">
        <v>119999</v>
      </c>
      <c r="D3228" t="s">
        <v>2226</v>
      </c>
      <c r="E3228" t="str">
        <f t="shared" si="50"/>
        <v>119999-Cultivo de outras plantas de lavoura temporária não especificadas</v>
      </c>
    </row>
    <row r="3229" spans="1:5" hidden="1">
      <c r="A3229">
        <v>4060</v>
      </c>
      <c r="B3229">
        <v>121101</v>
      </c>
      <c r="D3229" t="s">
        <v>2227</v>
      </c>
      <c r="E3229" t="str">
        <f t="shared" si="50"/>
        <v>121101-Horticultura, exceto morango</v>
      </c>
    </row>
    <row r="3230" spans="1:5" hidden="1">
      <c r="A3230">
        <v>4060</v>
      </c>
      <c r="B3230">
        <v>121102</v>
      </c>
      <c r="D3230" t="s">
        <v>2228</v>
      </c>
      <c r="E3230" t="str">
        <f t="shared" si="50"/>
        <v>121102-Cultivo de morango</v>
      </c>
    </row>
    <row r="3231" spans="1:5" hidden="1">
      <c r="A3231">
        <v>4060</v>
      </c>
      <c r="B3231">
        <v>122900</v>
      </c>
      <c r="D3231" t="s">
        <v>2229</v>
      </c>
      <c r="E3231" t="str">
        <f t="shared" si="50"/>
        <v>122900-Cultivo de flores e plantas ornamentais</v>
      </c>
    </row>
    <row r="3232" spans="1:5" hidden="1">
      <c r="A3232">
        <v>4060</v>
      </c>
      <c r="B3232">
        <v>131800</v>
      </c>
      <c r="D3232" t="s">
        <v>2230</v>
      </c>
      <c r="E3232" t="str">
        <f t="shared" si="50"/>
        <v>131800-Cultivo de laranja</v>
      </c>
    </row>
    <row r="3233" spans="1:5" hidden="1">
      <c r="A3233">
        <v>4060</v>
      </c>
      <c r="B3233">
        <v>132600</v>
      </c>
      <c r="D3233" t="s">
        <v>2231</v>
      </c>
      <c r="E3233" t="str">
        <f t="shared" si="50"/>
        <v>132600-Cultivo de uva</v>
      </c>
    </row>
    <row r="3234" spans="1:5" hidden="1">
      <c r="A3234">
        <v>4060</v>
      </c>
      <c r="B3234">
        <v>133401</v>
      </c>
      <c r="D3234" t="s">
        <v>2232</v>
      </c>
      <c r="E3234" t="str">
        <f t="shared" si="50"/>
        <v>133401-Cultivo de açaí</v>
      </c>
    </row>
    <row r="3235" spans="1:5" hidden="1">
      <c r="A3235">
        <v>4060</v>
      </c>
      <c r="B3235">
        <v>133402</v>
      </c>
      <c r="D3235" t="s">
        <v>2233</v>
      </c>
      <c r="E3235" t="str">
        <f t="shared" si="50"/>
        <v>133402-Cultivo de banana</v>
      </c>
    </row>
    <row r="3236" spans="1:5" hidden="1">
      <c r="A3236">
        <v>4060</v>
      </c>
      <c r="B3236">
        <v>133403</v>
      </c>
      <c r="D3236" t="s">
        <v>2234</v>
      </c>
      <c r="E3236" t="str">
        <f t="shared" si="50"/>
        <v>133403-Cultivo de caju</v>
      </c>
    </row>
    <row r="3237" spans="1:5" hidden="1">
      <c r="A3237">
        <v>4060</v>
      </c>
      <c r="B3237">
        <v>133404</v>
      </c>
      <c r="D3237" t="s">
        <v>2235</v>
      </c>
      <c r="E3237" t="str">
        <f t="shared" si="50"/>
        <v>133404-Cultivo de cítricos, exceto laranja</v>
      </c>
    </row>
    <row r="3238" spans="1:5" hidden="1">
      <c r="A3238">
        <v>4060</v>
      </c>
      <c r="B3238">
        <v>133405</v>
      </c>
      <c r="D3238" t="s">
        <v>2236</v>
      </c>
      <c r="E3238" t="str">
        <f t="shared" si="50"/>
        <v>133405-Cultivo de coco-da-baía</v>
      </c>
    </row>
    <row r="3239" spans="1:5" hidden="1">
      <c r="A3239">
        <v>4060</v>
      </c>
      <c r="B3239">
        <v>133406</v>
      </c>
      <c r="D3239" t="s">
        <v>2237</v>
      </c>
      <c r="E3239" t="str">
        <f t="shared" si="50"/>
        <v>133406-Cultivo de guaraná</v>
      </c>
    </row>
    <row r="3240" spans="1:5" hidden="1">
      <c r="A3240">
        <v>4060</v>
      </c>
      <c r="B3240">
        <v>133407</v>
      </c>
      <c r="D3240" t="s">
        <v>2238</v>
      </c>
      <c r="E3240" t="str">
        <f t="shared" si="50"/>
        <v>133407-Cultivo de maçã</v>
      </c>
    </row>
    <row r="3241" spans="1:5" hidden="1">
      <c r="A3241">
        <v>4060</v>
      </c>
      <c r="B3241">
        <v>133408</v>
      </c>
      <c r="D3241" t="s">
        <v>2239</v>
      </c>
      <c r="E3241" t="str">
        <f t="shared" si="50"/>
        <v>133408-Cultivo de mamão</v>
      </c>
    </row>
    <row r="3242" spans="1:5" hidden="1">
      <c r="A3242">
        <v>4060</v>
      </c>
      <c r="B3242">
        <v>133409</v>
      </c>
      <c r="D3242" t="s">
        <v>2240</v>
      </c>
      <c r="E3242" t="str">
        <f t="shared" si="50"/>
        <v>133409-Cultivo de maracujá</v>
      </c>
    </row>
    <row r="3243" spans="1:5" hidden="1">
      <c r="A3243">
        <v>4060</v>
      </c>
      <c r="B3243">
        <v>133410</v>
      </c>
      <c r="D3243" t="s">
        <v>2241</v>
      </c>
      <c r="E3243" t="str">
        <f t="shared" si="50"/>
        <v>133410-Cultivo de manga</v>
      </c>
    </row>
    <row r="3244" spans="1:5" hidden="1">
      <c r="A3244">
        <v>4060</v>
      </c>
      <c r="B3244">
        <v>133411</v>
      </c>
      <c r="D3244" t="s">
        <v>2242</v>
      </c>
      <c r="E3244" t="str">
        <f t="shared" si="50"/>
        <v>133411-Cultivo de pêssego</v>
      </c>
    </row>
    <row r="3245" spans="1:5" hidden="1">
      <c r="A3245">
        <v>4060</v>
      </c>
      <c r="B3245">
        <v>133499</v>
      </c>
      <c r="D3245" t="s">
        <v>2243</v>
      </c>
      <c r="E3245" t="str">
        <f t="shared" si="50"/>
        <v>133499-Cultivo de frutas de lavoura permanente não especificadas</v>
      </c>
    </row>
    <row r="3246" spans="1:5" hidden="1">
      <c r="A3246">
        <v>4060</v>
      </c>
      <c r="B3246">
        <v>134200</v>
      </c>
      <c r="D3246" t="s">
        <v>2244</v>
      </c>
      <c r="E3246" t="str">
        <f t="shared" si="50"/>
        <v>134200-Cultivo de café</v>
      </c>
    </row>
    <row r="3247" spans="1:5" hidden="1">
      <c r="A3247">
        <v>4060</v>
      </c>
      <c r="B3247">
        <v>135100</v>
      </c>
      <c r="D3247" t="s">
        <v>2245</v>
      </c>
      <c r="E3247" t="str">
        <f t="shared" si="50"/>
        <v>135100-Cultivo de cacau</v>
      </c>
    </row>
    <row r="3248" spans="1:5" hidden="1">
      <c r="A3248">
        <v>4060</v>
      </c>
      <c r="B3248">
        <v>139301</v>
      </c>
      <c r="D3248" t="s">
        <v>2246</v>
      </c>
      <c r="E3248" t="str">
        <f t="shared" si="50"/>
        <v>139301-Cultivo de chá-da-índia</v>
      </c>
    </row>
    <row r="3249" spans="1:5" hidden="1">
      <c r="A3249">
        <v>4060</v>
      </c>
      <c r="B3249">
        <v>139302</v>
      </c>
      <c r="D3249" t="s">
        <v>2247</v>
      </c>
      <c r="E3249" t="str">
        <f t="shared" si="50"/>
        <v>139302-Cultivo de erva-mate</v>
      </c>
    </row>
    <row r="3250" spans="1:5" hidden="1">
      <c r="A3250">
        <v>4060</v>
      </c>
      <c r="B3250">
        <v>139303</v>
      </c>
      <c r="D3250" t="s">
        <v>2248</v>
      </c>
      <c r="E3250" t="str">
        <f t="shared" si="50"/>
        <v>139303-Cultivo de pimenta-do-reino</v>
      </c>
    </row>
    <row r="3251" spans="1:5" hidden="1">
      <c r="A3251">
        <v>4060</v>
      </c>
      <c r="B3251">
        <v>139304</v>
      </c>
      <c r="D3251" t="s">
        <v>2249</v>
      </c>
      <c r="E3251" t="str">
        <f t="shared" si="50"/>
        <v>139304-Cultivo de plantas para condimento, exceto pimenta-do-reino</v>
      </c>
    </row>
    <row r="3252" spans="1:5" hidden="1">
      <c r="A3252">
        <v>4060</v>
      </c>
      <c r="B3252">
        <v>139305</v>
      </c>
      <c r="D3252" t="s">
        <v>2250</v>
      </c>
      <c r="E3252" t="str">
        <f t="shared" si="50"/>
        <v>139305-Cultivo de dendê</v>
      </c>
    </row>
    <row r="3253" spans="1:5" hidden="1">
      <c r="A3253">
        <v>4060</v>
      </c>
      <c r="B3253">
        <v>139306</v>
      </c>
      <c r="D3253" t="s">
        <v>2251</v>
      </c>
      <c r="E3253" t="str">
        <f t="shared" si="50"/>
        <v>139306-Cultivo de seringueira</v>
      </c>
    </row>
    <row r="3254" spans="1:5" hidden="1">
      <c r="A3254">
        <v>4060</v>
      </c>
      <c r="B3254">
        <v>139399</v>
      </c>
      <c r="D3254" t="s">
        <v>2252</v>
      </c>
      <c r="E3254" t="str">
        <f t="shared" si="50"/>
        <v>139399-Cultivo de outras plantas de lavoura permanente não especificadas</v>
      </c>
    </row>
    <row r="3255" spans="1:5" hidden="1">
      <c r="A3255">
        <v>4060</v>
      </c>
      <c r="B3255">
        <v>141501</v>
      </c>
      <c r="D3255" t="s">
        <v>2253</v>
      </c>
      <c r="E3255" t="str">
        <f t="shared" si="50"/>
        <v>141501-Produção de sementes certificadas, exceto de forrageiras para pasto</v>
      </c>
    </row>
    <row r="3256" spans="1:5" hidden="1">
      <c r="A3256">
        <v>4060</v>
      </c>
      <c r="B3256">
        <v>141502</v>
      </c>
      <c r="D3256" t="s">
        <v>2254</v>
      </c>
      <c r="E3256" t="str">
        <f t="shared" si="50"/>
        <v>141502-Produção de sementes certificadas de forrageiras para formação de pasto</v>
      </c>
    </row>
    <row r="3257" spans="1:5" hidden="1">
      <c r="A3257">
        <v>4060</v>
      </c>
      <c r="B3257">
        <v>142300</v>
      </c>
      <c r="D3257" t="s">
        <v>2255</v>
      </c>
      <c r="E3257" t="str">
        <f t="shared" si="50"/>
        <v>142300-Produção de mudas e outras formas de propagação vegetal, certificadas</v>
      </c>
    </row>
    <row r="3258" spans="1:5" hidden="1">
      <c r="A3258">
        <v>4060</v>
      </c>
      <c r="B3258">
        <v>151201</v>
      </c>
      <c r="D3258" t="s">
        <v>2256</v>
      </c>
      <c r="E3258" t="str">
        <f t="shared" si="50"/>
        <v>151201-Criação de bovinos para corte</v>
      </c>
    </row>
    <row r="3259" spans="1:5" hidden="1">
      <c r="A3259">
        <v>4060</v>
      </c>
      <c r="B3259">
        <v>151202</v>
      </c>
      <c r="D3259" t="s">
        <v>2257</v>
      </c>
      <c r="E3259" t="str">
        <f t="shared" si="50"/>
        <v>151202-Criação de bovinos para leite</v>
      </c>
    </row>
    <row r="3260" spans="1:5" hidden="1">
      <c r="A3260">
        <v>4060</v>
      </c>
      <c r="B3260">
        <v>151203</v>
      </c>
      <c r="D3260" t="s">
        <v>2258</v>
      </c>
      <c r="E3260" t="str">
        <f t="shared" si="50"/>
        <v>151203-Criação de bovinos, exceto para corte e leite</v>
      </c>
    </row>
    <row r="3261" spans="1:5" hidden="1">
      <c r="A3261">
        <v>4060</v>
      </c>
      <c r="B3261">
        <v>152101</v>
      </c>
      <c r="D3261" t="s">
        <v>2259</v>
      </c>
      <c r="E3261" t="str">
        <f t="shared" si="50"/>
        <v>152101-Criação de bufalinos</v>
      </c>
    </row>
    <row r="3262" spans="1:5" hidden="1">
      <c r="A3262">
        <v>4060</v>
      </c>
      <c r="B3262">
        <v>152102</v>
      </c>
      <c r="D3262" t="s">
        <v>2260</v>
      </c>
      <c r="E3262" t="str">
        <f t="shared" si="50"/>
        <v>152102-Criação de eqüinos</v>
      </c>
    </row>
    <row r="3263" spans="1:5" hidden="1">
      <c r="A3263">
        <v>4060</v>
      </c>
      <c r="B3263">
        <v>152103</v>
      </c>
      <c r="D3263" t="s">
        <v>2261</v>
      </c>
      <c r="E3263" t="str">
        <f t="shared" si="50"/>
        <v>152103-Criação de asininos e muares</v>
      </c>
    </row>
    <row r="3264" spans="1:5" hidden="1">
      <c r="A3264">
        <v>4060</v>
      </c>
      <c r="B3264">
        <v>153901</v>
      </c>
      <c r="D3264" t="s">
        <v>2262</v>
      </c>
      <c r="E3264" t="str">
        <f t="shared" si="50"/>
        <v>153901-Criação de caprinos</v>
      </c>
    </row>
    <row r="3265" spans="1:5" hidden="1">
      <c r="A3265">
        <v>4060</v>
      </c>
      <c r="B3265">
        <v>153902</v>
      </c>
      <c r="D3265" t="s">
        <v>2263</v>
      </c>
      <c r="E3265" t="str">
        <f t="shared" si="50"/>
        <v>153902-Criação de ovinos, inclusive para produção de lã</v>
      </c>
    </row>
    <row r="3266" spans="1:5" hidden="1">
      <c r="A3266">
        <v>4060</v>
      </c>
      <c r="B3266">
        <v>154700</v>
      </c>
      <c r="D3266" t="s">
        <v>2264</v>
      </c>
      <c r="E3266" t="str">
        <f t="shared" si="50"/>
        <v>154700-Criação de suínos</v>
      </c>
    </row>
    <row r="3267" spans="1:5" hidden="1">
      <c r="A3267">
        <v>4060</v>
      </c>
      <c r="B3267">
        <v>155501</v>
      </c>
      <c r="D3267" t="s">
        <v>2265</v>
      </c>
      <c r="E3267" t="str">
        <f t="shared" si="50"/>
        <v>155501-Criação de frangos para corte</v>
      </c>
    </row>
    <row r="3268" spans="1:5" hidden="1">
      <c r="A3268">
        <v>4060</v>
      </c>
      <c r="B3268">
        <v>155502</v>
      </c>
      <c r="D3268" t="s">
        <v>2266</v>
      </c>
      <c r="E3268" t="str">
        <f t="shared" si="50"/>
        <v>155502-Produção de pintos de um dia</v>
      </c>
    </row>
    <row r="3269" spans="1:5" hidden="1">
      <c r="A3269">
        <v>4060</v>
      </c>
      <c r="B3269">
        <v>155503</v>
      </c>
      <c r="D3269" t="s">
        <v>2267</v>
      </c>
      <c r="E3269" t="str">
        <f t="shared" si="50"/>
        <v>155503-Criação de outros galináceos, exceto para corte</v>
      </c>
    </row>
    <row r="3270" spans="1:5" hidden="1">
      <c r="A3270">
        <v>4060</v>
      </c>
      <c r="B3270">
        <v>155504</v>
      </c>
      <c r="D3270" t="s">
        <v>2268</v>
      </c>
      <c r="E3270" t="str">
        <f t="shared" si="50"/>
        <v>155504-Criação de aves, exceto galináceos</v>
      </c>
    </row>
    <row r="3271" spans="1:5" hidden="1">
      <c r="A3271">
        <v>4060</v>
      </c>
      <c r="B3271">
        <v>155505</v>
      </c>
      <c r="D3271" t="s">
        <v>2269</v>
      </c>
      <c r="E3271" t="str">
        <f t="shared" si="50"/>
        <v>155505-Produção de ovos</v>
      </c>
    </row>
    <row r="3272" spans="1:5" hidden="1">
      <c r="A3272">
        <v>4060</v>
      </c>
      <c r="B3272">
        <v>159801</v>
      </c>
      <c r="D3272" t="s">
        <v>2270</v>
      </c>
      <c r="E3272" t="str">
        <f t="shared" ref="E3272:E3335" si="51">CONCATENATE(B3272,"-",D3272)</f>
        <v>159801-Apicultura</v>
      </c>
    </row>
    <row r="3273" spans="1:5" hidden="1">
      <c r="A3273">
        <v>4060</v>
      </c>
      <c r="B3273">
        <v>159802</v>
      </c>
      <c r="D3273" t="s">
        <v>2271</v>
      </c>
      <c r="E3273" t="str">
        <f t="shared" si="51"/>
        <v>159802-Criação de animais de estimação</v>
      </c>
    </row>
    <row r="3274" spans="1:5" hidden="1">
      <c r="A3274">
        <v>4060</v>
      </c>
      <c r="B3274">
        <v>159803</v>
      </c>
      <c r="D3274" t="s">
        <v>2272</v>
      </c>
      <c r="E3274" t="str">
        <f t="shared" si="51"/>
        <v>159803-Criação de escargô</v>
      </c>
    </row>
    <row r="3275" spans="1:5" hidden="1">
      <c r="A3275">
        <v>4060</v>
      </c>
      <c r="B3275">
        <v>159804</v>
      </c>
      <c r="D3275" t="s">
        <v>2273</v>
      </c>
      <c r="E3275" t="str">
        <f t="shared" si="51"/>
        <v>159804-Criação de bicho-da-seda</v>
      </c>
    </row>
    <row r="3276" spans="1:5" hidden="1">
      <c r="A3276">
        <v>4060</v>
      </c>
      <c r="B3276">
        <v>159899</v>
      </c>
      <c r="D3276" t="s">
        <v>2274</v>
      </c>
      <c r="E3276" t="str">
        <f t="shared" si="51"/>
        <v>159899-Criação de animais não especificados</v>
      </c>
    </row>
    <row r="3277" spans="1:5" hidden="1">
      <c r="A3277">
        <v>4060</v>
      </c>
      <c r="B3277">
        <v>161001</v>
      </c>
      <c r="D3277" t="s">
        <v>2275</v>
      </c>
      <c r="E3277" t="str">
        <f t="shared" si="51"/>
        <v>161001-Serviço de pulverização e controle de pragas agrícolas</v>
      </c>
    </row>
    <row r="3278" spans="1:5" hidden="1">
      <c r="A3278">
        <v>4060</v>
      </c>
      <c r="B3278">
        <v>161002</v>
      </c>
      <c r="D3278" t="s">
        <v>2276</v>
      </c>
      <c r="E3278" t="str">
        <f t="shared" si="51"/>
        <v>161002-Serviço de poda de árvores para lavouras</v>
      </c>
    </row>
    <row r="3279" spans="1:5" hidden="1">
      <c r="A3279">
        <v>4060</v>
      </c>
      <c r="B3279">
        <v>161003</v>
      </c>
      <c r="D3279" t="s">
        <v>2277</v>
      </c>
      <c r="E3279" t="str">
        <f t="shared" si="51"/>
        <v>161003-Serviço de preparação de terreno, cultivo e colheita</v>
      </c>
    </row>
    <row r="3280" spans="1:5" hidden="1">
      <c r="A3280">
        <v>4060</v>
      </c>
      <c r="B3280">
        <v>161099</v>
      </c>
      <c r="D3280" t="s">
        <v>2278</v>
      </c>
      <c r="E3280" t="str">
        <f t="shared" si="51"/>
        <v>161099-Atividades de apoio à agricultura não especificadas</v>
      </c>
    </row>
    <row r="3281" spans="1:5" hidden="1">
      <c r="A3281">
        <v>4060</v>
      </c>
      <c r="B3281">
        <v>162801</v>
      </c>
      <c r="D3281" t="s">
        <v>2279</v>
      </c>
      <c r="E3281" t="str">
        <f t="shared" si="51"/>
        <v>162801-Serviço de inseminação artificial em animais</v>
      </c>
    </row>
    <row r="3282" spans="1:5" hidden="1">
      <c r="A3282">
        <v>4060</v>
      </c>
      <c r="B3282">
        <v>162802</v>
      </c>
      <c r="D3282" t="s">
        <v>2280</v>
      </c>
      <c r="E3282" t="str">
        <f t="shared" si="51"/>
        <v>162802-Serviço de tosquiamento de ovinos</v>
      </c>
    </row>
    <row r="3283" spans="1:5" hidden="1">
      <c r="A3283">
        <v>4060</v>
      </c>
      <c r="B3283">
        <v>162803</v>
      </c>
      <c r="D3283" t="s">
        <v>2281</v>
      </c>
      <c r="E3283" t="str">
        <f t="shared" si="51"/>
        <v>162803-Serviço de manejo de animais</v>
      </c>
    </row>
    <row r="3284" spans="1:5" hidden="1">
      <c r="A3284">
        <v>4060</v>
      </c>
      <c r="B3284">
        <v>162899</v>
      </c>
      <c r="D3284" t="s">
        <v>2282</v>
      </c>
      <c r="E3284" t="str">
        <f t="shared" si="51"/>
        <v>162899-Atividades de apoio à pecuária não especificadas</v>
      </c>
    </row>
    <row r="3285" spans="1:5" hidden="1">
      <c r="A3285">
        <v>4060</v>
      </c>
      <c r="B3285">
        <v>163600</v>
      </c>
      <c r="D3285" t="s">
        <v>2283</v>
      </c>
      <c r="E3285" t="str">
        <f t="shared" si="51"/>
        <v>163600-Atividades de pós-colheita</v>
      </c>
    </row>
    <row r="3286" spans="1:5" hidden="1">
      <c r="A3286">
        <v>4062</v>
      </c>
      <c r="B3286">
        <v>111301</v>
      </c>
      <c r="D3286" t="s">
        <v>2203</v>
      </c>
      <c r="E3286" t="str">
        <f t="shared" si="51"/>
        <v>111301-Cultivo de arroz</v>
      </c>
    </row>
    <row r="3287" spans="1:5" hidden="1">
      <c r="A3287">
        <v>4062</v>
      </c>
      <c r="B3287">
        <v>111302</v>
      </c>
      <c r="D3287" t="s">
        <v>2204</v>
      </c>
      <c r="E3287" t="str">
        <f t="shared" si="51"/>
        <v>111302-Cultivo de milho</v>
      </c>
    </row>
    <row r="3288" spans="1:5" hidden="1">
      <c r="A3288">
        <v>4062</v>
      </c>
      <c r="B3288">
        <v>111303</v>
      </c>
      <c r="D3288" t="s">
        <v>2205</v>
      </c>
      <c r="E3288" t="str">
        <f t="shared" si="51"/>
        <v>111303-Cultivo de trigo</v>
      </c>
    </row>
    <row r="3289" spans="1:5" hidden="1">
      <c r="A3289">
        <v>4062</v>
      </c>
      <c r="B3289">
        <v>111399</v>
      </c>
      <c r="D3289" t="s">
        <v>2206</v>
      </c>
      <c r="E3289" t="str">
        <f t="shared" si="51"/>
        <v>111399-Cultivo de outros cereais não especificados</v>
      </c>
    </row>
    <row r="3290" spans="1:5" hidden="1">
      <c r="A3290">
        <v>4062</v>
      </c>
      <c r="B3290">
        <v>112101</v>
      </c>
      <c r="D3290" t="s">
        <v>2207</v>
      </c>
      <c r="E3290" t="str">
        <f t="shared" si="51"/>
        <v>112101-Cultivo de algodão herbáceo</v>
      </c>
    </row>
    <row r="3291" spans="1:5" hidden="1">
      <c r="A3291">
        <v>4062</v>
      </c>
      <c r="B3291">
        <v>112102</v>
      </c>
      <c r="D3291" t="s">
        <v>2208</v>
      </c>
      <c r="E3291" t="str">
        <f t="shared" si="51"/>
        <v>112102-Cultivo de juta</v>
      </c>
    </row>
    <row r="3292" spans="1:5" hidden="1">
      <c r="A3292">
        <v>4062</v>
      </c>
      <c r="B3292">
        <v>112199</v>
      </c>
      <c r="D3292" t="s">
        <v>2209</v>
      </c>
      <c r="E3292" t="str">
        <f t="shared" si="51"/>
        <v>112199-Cultivo de outras fibras de lavoura temporária não especificadas</v>
      </c>
    </row>
    <row r="3293" spans="1:5" hidden="1">
      <c r="A3293">
        <v>4062</v>
      </c>
      <c r="B3293">
        <v>113000</v>
      </c>
      <c r="D3293" t="s">
        <v>2210</v>
      </c>
      <c r="E3293" t="str">
        <f t="shared" si="51"/>
        <v>113000-Cultivo de cana-de-açúcar</v>
      </c>
    </row>
    <row r="3294" spans="1:5" hidden="1">
      <c r="A3294">
        <v>4062</v>
      </c>
      <c r="B3294">
        <v>114800</v>
      </c>
      <c r="D3294" t="s">
        <v>2211</v>
      </c>
      <c r="E3294" t="str">
        <f t="shared" si="51"/>
        <v>114800-Cultivo de fumo</v>
      </c>
    </row>
    <row r="3295" spans="1:5" hidden="1">
      <c r="A3295">
        <v>4062</v>
      </c>
      <c r="B3295">
        <v>115600</v>
      </c>
      <c r="D3295" t="s">
        <v>2212</v>
      </c>
      <c r="E3295" t="str">
        <f t="shared" si="51"/>
        <v>115600-Cultivo de soja</v>
      </c>
    </row>
    <row r="3296" spans="1:5" hidden="1">
      <c r="A3296">
        <v>4062</v>
      </c>
      <c r="B3296">
        <v>116401</v>
      </c>
      <c r="D3296" t="s">
        <v>2213</v>
      </c>
      <c r="E3296" t="str">
        <f t="shared" si="51"/>
        <v>116401-Cultivo de amendoim</v>
      </c>
    </row>
    <row r="3297" spans="1:5" hidden="1">
      <c r="A3297">
        <v>4062</v>
      </c>
      <c r="B3297">
        <v>116402</v>
      </c>
      <c r="D3297" t="s">
        <v>2214</v>
      </c>
      <c r="E3297" t="str">
        <f t="shared" si="51"/>
        <v>116402-Cultivo de girassol</v>
      </c>
    </row>
    <row r="3298" spans="1:5" hidden="1">
      <c r="A3298">
        <v>4062</v>
      </c>
      <c r="B3298">
        <v>116403</v>
      </c>
      <c r="D3298" t="s">
        <v>2215</v>
      </c>
      <c r="E3298" t="str">
        <f t="shared" si="51"/>
        <v>116403-Cultivo de mamona</v>
      </c>
    </row>
    <row r="3299" spans="1:5" hidden="1">
      <c r="A3299">
        <v>4062</v>
      </c>
      <c r="B3299">
        <v>116499</v>
      </c>
      <c r="D3299" t="s">
        <v>2216</v>
      </c>
      <c r="E3299" t="str">
        <f t="shared" si="51"/>
        <v>116499-Cultivo de outras oleaginosas de lavoura temporária não especificadas</v>
      </c>
    </row>
    <row r="3300" spans="1:5" hidden="1">
      <c r="A3300">
        <v>4062</v>
      </c>
      <c r="B3300">
        <v>119901</v>
      </c>
      <c r="D3300" t="s">
        <v>2217</v>
      </c>
      <c r="E3300" t="str">
        <f t="shared" si="51"/>
        <v>119901-Cultivo de abacaxi</v>
      </c>
    </row>
    <row r="3301" spans="1:5" hidden="1">
      <c r="A3301">
        <v>4062</v>
      </c>
      <c r="B3301">
        <v>119902</v>
      </c>
      <c r="D3301" t="s">
        <v>2218</v>
      </c>
      <c r="E3301" t="str">
        <f t="shared" si="51"/>
        <v>119902-Cultivo de alho</v>
      </c>
    </row>
    <row r="3302" spans="1:5" hidden="1">
      <c r="A3302">
        <v>4062</v>
      </c>
      <c r="B3302">
        <v>119903</v>
      </c>
      <c r="D3302" t="s">
        <v>2219</v>
      </c>
      <c r="E3302" t="str">
        <f t="shared" si="51"/>
        <v>119903-Cultivo de batata-inglesa</v>
      </c>
    </row>
    <row r="3303" spans="1:5" hidden="1">
      <c r="A3303">
        <v>4062</v>
      </c>
      <c r="B3303">
        <v>119904</v>
      </c>
      <c r="D3303" t="s">
        <v>2220</v>
      </c>
      <c r="E3303" t="str">
        <f t="shared" si="51"/>
        <v>119904-Cultivo de cebola</v>
      </c>
    </row>
    <row r="3304" spans="1:5" hidden="1">
      <c r="A3304">
        <v>4062</v>
      </c>
      <c r="B3304">
        <v>119905</v>
      </c>
      <c r="D3304" t="s">
        <v>2221</v>
      </c>
      <c r="E3304" t="str">
        <f t="shared" si="51"/>
        <v>119905-Cultivo de feijão</v>
      </c>
    </row>
    <row r="3305" spans="1:5" hidden="1">
      <c r="A3305">
        <v>4062</v>
      </c>
      <c r="B3305">
        <v>119906</v>
      </c>
      <c r="D3305" t="s">
        <v>2222</v>
      </c>
      <c r="E3305" t="str">
        <f t="shared" si="51"/>
        <v>119906-Cultivo de mandioca</v>
      </c>
    </row>
    <row r="3306" spans="1:5" hidden="1">
      <c r="A3306">
        <v>4062</v>
      </c>
      <c r="B3306">
        <v>119907</v>
      </c>
      <c r="D3306" t="s">
        <v>2223</v>
      </c>
      <c r="E3306" t="str">
        <f t="shared" si="51"/>
        <v>119907-Cultivo de melão</v>
      </c>
    </row>
    <row r="3307" spans="1:5" hidden="1">
      <c r="A3307">
        <v>4062</v>
      </c>
      <c r="B3307">
        <v>119908</v>
      </c>
      <c r="D3307" t="s">
        <v>2224</v>
      </c>
      <c r="E3307" t="str">
        <f t="shared" si="51"/>
        <v>119908-Cultivo de melancia</v>
      </c>
    </row>
    <row r="3308" spans="1:5" hidden="1">
      <c r="A3308">
        <v>4062</v>
      </c>
      <c r="B3308">
        <v>119909</v>
      </c>
      <c r="D3308" t="s">
        <v>2225</v>
      </c>
      <c r="E3308" t="str">
        <f t="shared" si="51"/>
        <v>119909-Cultivo de tomate rasteiro</v>
      </c>
    </row>
    <row r="3309" spans="1:5" hidden="1">
      <c r="A3309">
        <v>4062</v>
      </c>
      <c r="B3309">
        <v>119999</v>
      </c>
      <c r="D3309" t="s">
        <v>2226</v>
      </c>
      <c r="E3309" t="str">
        <f t="shared" si="51"/>
        <v>119999-Cultivo de outras plantas de lavoura temporária não especificadas</v>
      </c>
    </row>
    <row r="3310" spans="1:5" hidden="1">
      <c r="A3310">
        <v>4062</v>
      </c>
      <c r="B3310">
        <v>121101</v>
      </c>
      <c r="D3310" t="s">
        <v>2227</v>
      </c>
      <c r="E3310" t="str">
        <f t="shared" si="51"/>
        <v>121101-Horticultura, exceto morango</v>
      </c>
    </row>
    <row r="3311" spans="1:5" hidden="1">
      <c r="A3311">
        <v>4062</v>
      </c>
      <c r="B3311">
        <v>121102</v>
      </c>
      <c r="D3311" t="s">
        <v>2228</v>
      </c>
      <c r="E3311" t="str">
        <f t="shared" si="51"/>
        <v>121102-Cultivo de morango</v>
      </c>
    </row>
    <row r="3312" spans="1:5" hidden="1">
      <c r="A3312">
        <v>4062</v>
      </c>
      <c r="B3312">
        <v>122900</v>
      </c>
      <c r="D3312" t="s">
        <v>2229</v>
      </c>
      <c r="E3312" t="str">
        <f t="shared" si="51"/>
        <v>122900-Cultivo de flores e plantas ornamentais</v>
      </c>
    </row>
    <row r="3313" spans="1:5" hidden="1">
      <c r="A3313">
        <v>4062</v>
      </c>
      <c r="B3313">
        <v>131800</v>
      </c>
      <c r="D3313" t="s">
        <v>2230</v>
      </c>
      <c r="E3313" t="str">
        <f t="shared" si="51"/>
        <v>131800-Cultivo de laranja</v>
      </c>
    </row>
    <row r="3314" spans="1:5" hidden="1">
      <c r="A3314">
        <v>4062</v>
      </c>
      <c r="B3314">
        <v>132600</v>
      </c>
      <c r="D3314" t="s">
        <v>2231</v>
      </c>
      <c r="E3314" t="str">
        <f t="shared" si="51"/>
        <v>132600-Cultivo de uva</v>
      </c>
    </row>
    <row r="3315" spans="1:5" hidden="1">
      <c r="A3315">
        <v>4062</v>
      </c>
      <c r="B3315">
        <v>133401</v>
      </c>
      <c r="D3315" t="s">
        <v>2232</v>
      </c>
      <c r="E3315" t="str">
        <f t="shared" si="51"/>
        <v>133401-Cultivo de açaí</v>
      </c>
    </row>
    <row r="3316" spans="1:5" hidden="1">
      <c r="A3316">
        <v>4062</v>
      </c>
      <c r="B3316">
        <v>133402</v>
      </c>
      <c r="D3316" t="s">
        <v>2233</v>
      </c>
      <c r="E3316" t="str">
        <f t="shared" si="51"/>
        <v>133402-Cultivo de banana</v>
      </c>
    </row>
    <row r="3317" spans="1:5" hidden="1">
      <c r="A3317">
        <v>4062</v>
      </c>
      <c r="B3317">
        <v>133403</v>
      </c>
      <c r="D3317" t="s">
        <v>2234</v>
      </c>
      <c r="E3317" t="str">
        <f t="shared" si="51"/>
        <v>133403-Cultivo de caju</v>
      </c>
    </row>
    <row r="3318" spans="1:5" hidden="1">
      <c r="A3318">
        <v>4062</v>
      </c>
      <c r="B3318">
        <v>133404</v>
      </c>
      <c r="D3318" t="s">
        <v>2235</v>
      </c>
      <c r="E3318" t="str">
        <f t="shared" si="51"/>
        <v>133404-Cultivo de cítricos, exceto laranja</v>
      </c>
    </row>
    <row r="3319" spans="1:5" hidden="1">
      <c r="A3319">
        <v>4062</v>
      </c>
      <c r="B3319">
        <v>133405</v>
      </c>
      <c r="D3319" t="s">
        <v>2236</v>
      </c>
      <c r="E3319" t="str">
        <f t="shared" si="51"/>
        <v>133405-Cultivo de coco-da-baía</v>
      </c>
    </row>
    <row r="3320" spans="1:5" hidden="1">
      <c r="A3320">
        <v>4062</v>
      </c>
      <c r="B3320">
        <v>133406</v>
      </c>
      <c r="D3320" t="s">
        <v>2237</v>
      </c>
      <c r="E3320" t="str">
        <f t="shared" si="51"/>
        <v>133406-Cultivo de guaraná</v>
      </c>
    </row>
    <row r="3321" spans="1:5" hidden="1">
      <c r="A3321">
        <v>4062</v>
      </c>
      <c r="B3321">
        <v>133407</v>
      </c>
      <c r="D3321" t="s">
        <v>2238</v>
      </c>
      <c r="E3321" t="str">
        <f t="shared" si="51"/>
        <v>133407-Cultivo de maçã</v>
      </c>
    </row>
    <row r="3322" spans="1:5" hidden="1">
      <c r="A3322">
        <v>4062</v>
      </c>
      <c r="B3322">
        <v>133408</v>
      </c>
      <c r="D3322" t="s">
        <v>2239</v>
      </c>
      <c r="E3322" t="str">
        <f t="shared" si="51"/>
        <v>133408-Cultivo de mamão</v>
      </c>
    </row>
    <row r="3323" spans="1:5" hidden="1">
      <c r="A3323">
        <v>4062</v>
      </c>
      <c r="B3323">
        <v>133409</v>
      </c>
      <c r="D3323" t="s">
        <v>2240</v>
      </c>
      <c r="E3323" t="str">
        <f t="shared" si="51"/>
        <v>133409-Cultivo de maracujá</v>
      </c>
    </row>
    <row r="3324" spans="1:5" hidden="1">
      <c r="A3324">
        <v>4062</v>
      </c>
      <c r="B3324">
        <v>133410</v>
      </c>
      <c r="D3324" t="s">
        <v>2241</v>
      </c>
      <c r="E3324" t="str">
        <f t="shared" si="51"/>
        <v>133410-Cultivo de manga</v>
      </c>
    </row>
    <row r="3325" spans="1:5" hidden="1">
      <c r="A3325">
        <v>4062</v>
      </c>
      <c r="B3325">
        <v>133411</v>
      </c>
      <c r="D3325" t="s">
        <v>2242</v>
      </c>
      <c r="E3325" t="str">
        <f t="shared" si="51"/>
        <v>133411-Cultivo de pêssego</v>
      </c>
    </row>
    <row r="3326" spans="1:5" hidden="1">
      <c r="A3326">
        <v>4062</v>
      </c>
      <c r="B3326">
        <v>133499</v>
      </c>
      <c r="D3326" t="s">
        <v>2243</v>
      </c>
      <c r="E3326" t="str">
        <f t="shared" si="51"/>
        <v>133499-Cultivo de frutas de lavoura permanente não especificadas</v>
      </c>
    </row>
    <row r="3327" spans="1:5" hidden="1">
      <c r="A3327">
        <v>4062</v>
      </c>
      <c r="B3327">
        <v>134200</v>
      </c>
      <c r="D3327" t="s">
        <v>2244</v>
      </c>
      <c r="E3327" t="str">
        <f t="shared" si="51"/>
        <v>134200-Cultivo de café</v>
      </c>
    </row>
    <row r="3328" spans="1:5" hidden="1">
      <c r="A3328">
        <v>4062</v>
      </c>
      <c r="B3328">
        <v>135100</v>
      </c>
      <c r="D3328" t="s">
        <v>2245</v>
      </c>
      <c r="E3328" t="str">
        <f t="shared" si="51"/>
        <v>135100-Cultivo de cacau</v>
      </c>
    </row>
    <row r="3329" spans="1:5" hidden="1">
      <c r="A3329">
        <v>4062</v>
      </c>
      <c r="B3329">
        <v>139301</v>
      </c>
      <c r="D3329" t="s">
        <v>2246</v>
      </c>
      <c r="E3329" t="str">
        <f t="shared" si="51"/>
        <v>139301-Cultivo de chá-da-índia</v>
      </c>
    </row>
    <row r="3330" spans="1:5" hidden="1">
      <c r="A3330">
        <v>4062</v>
      </c>
      <c r="B3330">
        <v>139302</v>
      </c>
      <c r="D3330" t="s">
        <v>2247</v>
      </c>
      <c r="E3330" t="str">
        <f t="shared" si="51"/>
        <v>139302-Cultivo de erva-mate</v>
      </c>
    </row>
    <row r="3331" spans="1:5" hidden="1">
      <c r="A3331">
        <v>4062</v>
      </c>
      <c r="B3331">
        <v>139303</v>
      </c>
      <c r="D3331" t="s">
        <v>2248</v>
      </c>
      <c r="E3331" t="str">
        <f t="shared" si="51"/>
        <v>139303-Cultivo de pimenta-do-reino</v>
      </c>
    </row>
    <row r="3332" spans="1:5" hidden="1">
      <c r="A3332">
        <v>4062</v>
      </c>
      <c r="B3332">
        <v>139304</v>
      </c>
      <c r="D3332" t="s">
        <v>2249</v>
      </c>
      <c r="E3332" t="str">
        <f t="shared" si="51"/>
        <v>139304-Cultivo de plantas para condimento, exceto pimenta-do-reino</v>
      </c>
    </row>
    <row r="3333" spans="1:5" hidden="1">
      <c r="A3333">
        <v>4062</v>
      </c>
      <c r="B3333">
        <v>139305</v>
      </c>
      <c r="D3333" t="s">
        <v>2250</v>
      </c>
      <c r="E3333" t="str">
        <f t="shared" si="51"/>
        <v>139305-Cultivo de dendê</v>
      </c>
    </row>
    <row r="3334" spans="1:5" hidden="1">
      <c r="A3334">
        <v>4062</v>
      </c>
      <c r="B3334">
        <v>139306</v>
      </c>
      <c r="D3334" t="s">
        <v>2251</v>
      </c>
      <c r="E3334" t="str">
        <f t="shared" si="51"/>
        <v>139306-Cultivo de seringueira</v>
      </c>
    </row>
    <row r="3335" spans="1:5" hidden="1">
      <c r="A3335">
        <v>4062</v>
      </c>
      <c r="B3335">
        <v>139399</v>
      </c>
      <c r="D3335" t="s">
        <v>2252</v>
      </c>
      <c r="E3335" t="str">
        <f t="shared" si="51"/>
        <v>139399-Cultivo de outras plantas de lavoura permanente não especificadas</v>
      </c>
    </row>
    <row r="3336" spans="1:5" hidden="1">
      <c r="A3336">
        <v>4062</v>
      </c>
      <c r="B3336">
        <v>141501</v>
      </c>
      <c r="D3336" t="s">
        <v>2253</v>
      </c>
      <c r="E3336" t="str">
        <f t="shared" ref="E3336:E3399" si="52">CONCATENATE(B3336,"-",D3336)</f>
        <v>141501-Produção de sementes certificadas, exceto de forrageiras para pasto</v>
      </c>
    </row>
    <row r="3337" spans="1:5" hidden="1">
      <c r="A3337">
        <v>4062</v>
      </c>
      <c r="B3337">
        <v>141502</v>
      </c>
      <c r="D3337" t="s">
        <v>2254</v>
      </c>
      <c r="E3337" t="str">
        <f t="shared" si="52"/>
        <v>141502-Produção de sementes certificadas de forrageiras para formação de pasto</v>
      </c>
    </row>
    <row r="3338" spans="1:5" hidden="1">
      <c r="A3338">
        <v>4062</v>
      </c>
      <c r="B3338">
        <v>142300</v>
      </c>
      <c r="D3338" t="s">
        <v>2255</v>
      </c>
      <c r="E3338" t="str">
        <f t="shared" si="52"/>
        <v>142300-Produção de mudas e outras formas de propagação vegetal, certificadas</v>
      </c>
    </row>
    <row r="3339" spans="1:5" hidden="1">
      <c r="A3339">
        <v>4062</v>
      </c>
      <c r="B3339">
        <v>151201</v>
      </c>
      <c r="D3339" t="s">
        <v>2256</v>
      </c>
      <c r="E3339" t="str">
        <f t="shared" si="52"/>
        <v>151201-Criação de bovinos para corte</v>
      </c>
    </row>
    <row r="3340" spans="1:5" hidden="1">
      <c r="A3340">
        <v>4062</v>
      </c>
      <c r="B3340">
        <v>151202</v>
      </c>
      <c r="D3340" t="s">
        <v>2257</v>
      </c>
      <c r="E3340" t="str">
        <f t="shared" si="52"/>
        <v>151202-Criação de bovinos para leite</v>
      </c>
    </row>
    <row r="3341" spans="1:5" hidden="1">
      <c r="A3341">
        <v>4062</v>
      </c>
      <c r="B3341">
        <v>151203</v>
      </c>
      <c r="D3341" t="s">
        <v>2258</v>
      </c>
      <c r="E3341" t="str">
        <f t="shared" si="52"/>
        <v>151203-Criação de bovinos, exceto para corte e leite</v>
      </c>
    </row>
    <row r="3342" spans="1:5" hidden="1">
      <c r="A3342">
        <v>4062</v>
      </c>
      <c r="B3342">
        <v>152101</v>
      </c>
      <c r="D3342" t="s">
        <v>2259</v>
      </c>
      <c r="E3342" t="str">
        <f t="shared" si="52"/>
        <v>152101-Criação de bufalinos</v>
      </c>
    </row>
    <row r="3343" spans="1:5" hidden="1">
      <c r="A3343">
        <v>4062</v>
      </c>
      <c r="B3343">
        <v>152102</v>
      </c>
      <c r="D3343" t="s">
        <v>2260</v>
      </c>
      <c r="E3343" t="str">
        <f t="shared" si="52"/>
        <v>152102-Criação de eqüinos</v>
      </c>
    </row>
    <row r="3344" spans="1:5" hidden="1">
      <c r="A3344">
        <v>4062</v>
      </c>
      <c r="B3344">
        <v>152103</v>
      </c>
      <c r="D3344" t="s">
        <v>2261</v>
      </c>
      <c r="E3344" t="str">
        <f t="shared" si="52"/>
        <v>152103-Criação de asininos e muares</v>
      </c>
    </row>
    <row r="3345" spans="1:5" hidden="1">
      <c r="A3345">
        <v>4062</v>
      </c>
      <c r="B3345">
        <v>153901</v>
      </c>
      <c r="D3345" t="s">
        <v>2262</v>
      </c>
      <c r="E3345" t="str">
        <f t="shared" si="52"/>
        <v>153901-Criação de caprinos</v>
      </c>
    </row>
    <row r="3346" spans="1:5" hidden="1">
      <c r="A3346">
        <v>4062</v>
      </c>
      <c r="B3346">
        <v>153902</v>
      </c>
      <c r="D3346" t="s">
        <v>2263</v>
      </c>
      <c r="E3346" t="str">
        <f t="shared" si="52"/>
        <v>153902-Criação de ovinos, inclusive para produção de lã</v>
      </c>
    </row>
    <row r="3347" spans="1:5" hidden="1">
      <c r="A3347">
        <v>4062</v>
      </c>
      <c r="B3347">
        <v>154700</v>
      </c>
      <c r="D3347" t="s">
        <v>2264</v>
      </c>
      <c r="E3347" t="str">
        <f t="shared" si="52"/>
        <v>154700-Criação de suínos</v>
      </c>
    </row>
    <row r="3348" spans="1:5" hidden="1">
      <c r="A3348">
        <v>4062</v>
      </c>
      <c r="B3348">
        <v>155501</v>
      </c>
      <c r="D3348" t="s">
        <v>2265</v>
      </c>
      <c r="E3348" t="str">
        <f t="shared" si="52"/>
        <v>155501-Criação de frangos para corte</v>
      </c>
    </row>
    <row r="3349" spans="1:5" hidden="1">
      <c r="A3349">
        <v>4062</v>
      </c>
      <c r="B3349">
        <v>155502</v>
      </c>
      <c r="D3349" t="s">
        <v>2266</v>
      </c>
      <c r="E3349" t="str">
        <f t="shared" si="52"/>
        <v>155502-Produção de pintos de um dia</v>
      </c>
    </row>
    <row r="3350" spans="1:5" hidden="1">
      <c r="A3350">
        <v>4062</v>
      </c>
      <c r="B3350">
        <v>155503</v>
      </c>
      <c r="D3350" t="s">
        <v>2267</v>
      </c>
      <c r="E3350" t="str">
        <f t="shared" si="52"/>
        <v>155503-Criação de outros galináceos, exceto para corte</v>
      </c>
    </row>
    <row r="3351" spans="1:5" hidden="1">
      <c r="A3351">
        <v>4062</v>
      </c>
      <c r="B3351">
        <v>155504</v>
      </c>
      <c r="D3351" t="s">
        <v>2268</v>
      </c>
      <c r="E3351" t="str">
        <f t="shared" si="52"/>
        <v>155504-Criação de aves, exceto galináceos</v>
      </c>
    </row>
    <row r="3352" spans="1:5" hidden="1">
      <c r="A3352">
        <v>4062</v>
      </c>
      <c r="B3352">
        <v>155505</v>
      </c>
      <c r="D3352" t="s">
        <v>2269</v>
      </c>
      <c r="E3352" t="str">
        <f t="shared" si="52"/>
        <v>155505-Produção de ovos</v>
      </c>
    </row>
    <row r="3353" spans="1:5" hidden="1">
      <c r="A3353">
        <v>4062</v>
      </c>
      <c r="B3353">
        <v>159801</v>
      </c>
      <c r="D3353" t="s">
        <v>2270</v>
      </c>
      <c r="E3353" t="str">
        <f t="shared" si="52"/>
        <v>159801-Apicultura</v>
      </c>
    </row>
    <row r="3354" spans="1:5" hidden="1">
      <c r="A3354">
        <v>4062</v>
      </c>
      <c r="B3354">
        <v>159802</v>
      </c>
      <c r="D3354" t="s">
        <v>2271</v>
      </c>
      <c r="E3354" t="str">
        <f t="shared" si="52"/>
        <v>159802-Criação de animais de estimação</v>
      </c>
    </row>
    <row r="3355" spans="1:5" hidden="1">
      <c r="A3355">
        <v>4062</v>
      </c>
      <c r="B3355">
        <v>159803</v>
      </c>
      <c r="D3355" t="s">
        <v>2272</v>
      </c>
      <c r="E3355" t="str">
        <f t="shared" si="52"/>
        <v>159803-Criação de escargô</v>
      </c>
    </row>
    <row r="3356" spans="1:5" hidden="1">
      <c r="A3356">
        <v>4062</v>
      </c>
      <c r="B3356">
        <v>159804</v>
      </c>
      <c r="D3356" t="s">
        <v>2273</v>
      </c>
      <c r="E3356" t="str">
        <f t="shared" si="52"/>
        <v>159804-Criação de bicho-da-seda</v>
      </c>
    </row>
    <row r="3357" spans="1:5" hidden="1">
      <c r="A3357">
        <v>4062</v>
      </c>
      <c r="B3357">
        <v>159899</v>
      </c>
      <c r="D3357" t="s">
        <v>2274</v>
      </c>
      <c r="E3357" t="str">
        <f t="shared" si="52"/>
        <v>159899-Criação de animais não especificados</v>
      </c>
    </row>
    <row r="3358" spans="1:5" hidden="1">
      <c r="A3358">
        <v>4062</v>
      </c>
      <c r="B3358">
        <v>161001</v>
      </c>
      <c r="D3358" t="s">
        <v>2275</v>
      </c>
      <c r="E3358" t="str">
        <f t="shared" si="52"/>
        <v>161001-Serviço de pulverização e controle de pragas agrícolas</v>
      </c>
    </row>
    <row r="3359" spans="1:5" hidden="1">
      <c r="A3359">
        <v>4062</v>
      </c>
      <c r="B3359">
        <v>161002</v>
      </c>
      <c r="D3359" t="s">
        <v>2276</v>
      </c>
      <c r="E3359" t="str">
        <f t="shared" si="52"/>
        <v>161002-Serviço de poda de árvores para lavouras</v>
      </c>
    </row>
    <row r="3360" spans="1:5" hidden="1">
      <c r="A3360">
        <v>4062</v>
      </c>
      <c r="B3360">
        <v>161003</v>
      </c>
      <c r="D3360" t="s">
        <v>2277</v>
      </c>
      <c r="E3360" t="str">
        <f t="shared" si="52"/>
        <v>161003-Serviço de preparação de terreno, cultivo e colheita</v>
      </c>
    </row>
    <row r="3361" spans="1:5" hidden="1">
      <c r="A3361">
        <v>4062</v>
      </c>
      <c r="B3361">
        <v>161099</v>
      </c>
      <c r="D3361" t="s">
        <v>2278</v>
      </c>
      <c r="E3361" t="str">
        <f t="shared" si="52"/>
        <v>161099-Atividades de apoio à agricultura não especificadas</v>
      </c>
    </row>
    <row r="3362" spans="1:5" hidden="1">
      <c r="A3362">
        <v>4062</v>
      </c>
      <c r="B3362">
        <v>162801</v>
      </c>
      <c r="D3362" t="s">
        <v>2279</v>
      </c>
      <c r="E3362" t="str">
        <f t="shared" si="52"/>
        <v>162801-Serviço de inseminação artificial em animais</v>
      </c>
    </row>
    <row r="3363" spans="1:5" hidden="1">
      <c r="A3363">
        <v>4062</v>
      </c>
      <c r="B3363">
        <v>162802</v>
      </c>
      <c r="D3363" t="s">
        <v>2280</v>
      </c>
      <c r="E3363" t="str">
        <f t="shared" si="52"/>
        <v>162802-Serviço de tosquiamento de ovinos</v>
      </c>
    </row>
    <row r="3364" spans="1:5" hidden="1">
      <c r="A3364">
        <v>4062</v>
      </c>
      <c r="B3364">
        <v>162803</v>
      </c>
      <c r="D3364" t="s">
        <v>2281</v>
      </c>
      <c r="E3364" t="str">
        <f t="shared" si="52"/>
        <v>162803-Serviço de manejo de animais</v>
      </c>
    </row>
    <row r="3365" spans="1:5" hidden="1">
      <c r="A3365">
        <v>4062</v>
      </c>
      <c r="B3365">
        <v>162899</v>
      </c>
      <c r="D3365" t="s">
        <v>2282</v>
      </c>
      <c r="E3365" t="str">
        <f t="shared" si="52"/>
        <v>162899-Atividades de apoio à pecuária não especificadas</v>
      </c>
    </row>
    <row r="3366" spans="1:5" hidden="1">
      <c r="A3366">
        <v>4062</v>
      </c>
      <c r="B3366">
        <v>163600</v>
      </c>
      <c r="D3366" t="s">
        <v>2283</v>
      </c>
      <c r="E3366" t="str">
        <f t="shared" si="52"/>
        <v>163600-Atividades de pós-colheita</v>
      </c>
    </row>
    <row r="3367" spans="1:5" hidden="1">
      <c r="A3367">
        <v>4062</v>
      </c>
      <c r="B3367">
        <v>322199</v>
      </c>
      <c r="D3367" t="s">
        <v>2298</v>
      </c>
      <c r="E3367" t="str">
        <f t="shared" si="52"/>
        <v>322199-Cultivos e semicultivos da aqüicultura em água doce não especificados</v>
      </c>
    </row>
    <row r="3368" spans="1:5" hidden="1">
      <c r="A3368">
        <v>4062</v>
      </c>
      <c r="B3368">
        <v>4222702</v>
      </c>
      <c r="D3368" t="s">
        <v>1823</v>
      </c>
      <c r="E3368" t="str">
        <f t="shared" si="52"/>
        <v>4222702-Obras de irrigação</v>
      </c>
    </row>
    <row r="3369" spans="1:5" hidden="1">
      <c r="A3369">
        <v>4063</v>
      </c>
      <c r="B3369">
        <v>1011201</v>
      </c>
      <c r="D3369" t="s">
        <v>1013</v>
      </c>
      <c r="E3369" t="str">
        <f t="shared" si="52"/>
        <v>1011201-Frigorífico - abate de bovinos</v>
      </c>
    </row>
    <row r="3370" spans="1:5" hidden="1">
      <c r="A3370">
        <v>4063</v>
      </c>
      <c r="B3370">
        <v>1011202</v>
      </c>
      <c r="D3370" t="s">
        <v>1014</v>
      </c>
      <c r="E3370" t="str">
        <f t="shared" si="52"/>
        <v>1011202-Frigorífico - abate de eqüinos</v>
      </c>
    </row>
    <row r="3371" spans="1:5" hidden="1">
      <c r="A3371">
        <v>4063</v>
      </c>
      <c r="B3371">
        <v>1011203</v>
      </c>
      <c r="D3371" t="s">
        <v>1015</v>
      </c>
      <c r="E3371" t="str">
        <f t="shared" si="52"/>
        <v>1011203-Frigorífico - abate de ovinos e caprinos</v>
      </c>
    </row>
    <row r="3372" spans="1:5" hidden="1">
      <c r="A3372">
        <v>4063</v>
      </c>
      <c r="B3372">
        <v>1011204</v>
      </c>
      <c r="D3372" t="s">
        <v>1016</v>
      </c>
      <c r="E3372" t="str">
        <f t="shared" si="52"/>
        <v>1011204-Frigorífico - abate de bufalinos</v>
      </c>
    </row>
    <row r="3373" spans="1:5" hidden="1">
      <c r="A3373">
        <v>4063</v>
      </c>
      <c r="B3373">
        <v>1011205</v>
      </c>
      <c r="D3373" t="s">
        <v>1017</v>
      </c>
      <c r="E3373" t="str">
        <f t="shared" si="52"/>
        <v>1011205-Matadouro - abate de reses sob contrato, exceto abate de suínos</v>
      </c>
    </row>
    <row r="3374" spans="1:5" hidden="1">
      <c r="A3374">
        <v>4063</v>
      </c>
      <c r="B3374">
        <v>1012101</v>
      </c>
      <c r="D3374" t="s">
        <v>1018</v>
      </c>
      <c r="E3374" t="str">
        <f t="shared" si="52"/>
        <v>1012101-Abate de aves</v>
      </c>
    </row>
    <row r="3375" spans="1:5" hidden="1">
      <c r="A3375">
        <v>4063</v>
      </c>
      <c r="B3375">
        <v>1012102</v>
      </c>
      <c r="D3375" t="s">
        <v>1019</v>
      </c>
      <c r="E3375" t="str">
        <f t="shared" si="52"/>
        <v>1012102-Abate de pequenos animais</v>
      </c>
    </row>
    <row r="3376" spans="1:5" hidden="1">
      <c r="A3376">
        <v>4063</v>
      </c>
      <c r="B3376">
        <v>1012103</v>
      </c>
      <c r="D3376" t="s">
        <v>1020</v>
      </c>
      <c r="E3376" t="str">
        <f t="shared" si="52"/>
        <v>1012103-Frigorífico - abate de suínos</v>
      </c>
    </row>
    <row r="3377" spans="1:5" hidden="1">
      <c r="A3377">
        <v>4063</v>
      </c>
      <c r="B3377">
        <v>1012104</v>
      </c>
      <c r="D3377" t="s">
        <v>1021</v>
      </c>
      <c r="E3377" t="str">
        <f t="shared" si="52"/>
        <v>1012104-Matadouro - abate de suínos sob contrato</v>
      </c>
    </row>
    <row r="3378" spans="1:5" hidden="1">
      <c r="A3378">
        <v>4063</v>
      </c>
      <c r="B3378">
        <v>1013901</v>
      </c>
      <c r="D3378" t="s">
        <v>1022</v>
      </c>
      <c r="E3378" t="str">
        <f t="shared" si="52"/>
        <v>1013901-Fabricação de produtos de carne</v>
      </c>
    </row>
    <row r="3379" spans="1:5" hidden="1">
      <c r="A3379">
        <v>4063</v>
      </c>
      <c r="B3379">
        <v>1013902</v>
      </c>
      <c r="D3379" t="s">
        <v>1023</v>
      </c>
      <c r="E3379" t="str">
        <f t="shared" si="52"/>
        <v>1013902-Preparação de subprodutos do abate</v>
      </c>
    </row>
    <row r="3380" spans="1:5" hidden="1">
      <c r="A3380">
        <v>4063</v>
      </c>
      <c r="B3380">
        <v>1020101</v>
      </c>
      <c r="D3380" t="s">
        <v>1024</v>
      </c>
      <c r="E3380" t="str">
        <f t="shared" si="52"/>
        <v>1020101-Preservação de peixes, crustáceos e moluscos</v>
      </c>
    </row>
    <row r="3381" spans="1:5" hidden="1">
      <c r="A3381">
        <v>4063</v>
      </c>
      <c r="B3381">
        <v>1020102</v>
      </c>
      <c r="D3381" t="s">
        <v>1025</v>
      </c>
      <c r="E3381" t="str">
        <f t="shared" si="52"/>
        <v>1020102-Fabricação de conservas de peixes, crustáceos e moluscos</v>
      </c>
    </row>
    <row r="3382" spans="1:5" hidden="1">
      <c r="A3382">
        <v>4063</v>
      </c>
      <c r="B3382">
        <v>1031700</v>
      </c>
      <c r="D3382" t="s">
        <v>1026</v>
      </c>
      <c r="E3382" t="str">
        <f t="shared" si="52"/>
        <v>1031700-Fabricação de conservas de frutas</v>
      </c>
    </row>
    <row r="3383" spans="1:5" hidden="1">
      <c r="A3383">
        <v>4063</v>
      </c>
      <c r="B3383">
        <v>1032501</v>
      </c>
      <c r="D3383" t="s">
        <v>1027</v>
      </c>
      <c r="E3383" t="str">
        <f t="shared" si="52"/>
        <v>1032501-Fabricação de conservas de palmito</v>
      </c>
    </row>
    <row r="3384" spans="1:5" hidden="1">
      <c r="A3384">
        <v>4063</v>
      </c>
      <c r="B3384">
        <v>1032599</v>
      </c>
      <c r="D3384" t="s">
        <v>1028</v>
      </c>
      <c r="E3384" t="str">
        <f t="shared" si="52"/>
        <v>1032599-Fabricação de conservas de legumes e outros vegetais, exceto palmito</v>
      </c>
    </row>
    <row r="3385" spans="1:5" hidden="1">
      <c r="A3385">
        <v>4063</v>
      </c>
      <c r="B3385">
        <v>1033301</v>
      </c>
      <c r="D3385" t="s">
        <v>1029</v>
      </c>
      <c r="E3385" t="str">
        <f t="shared" si="52"/>
        <v>1033301-Fabricação de sucos concentrados de frutas, hortaliças e legumes</v>
      </c>
    </row>
    <row r="3386" spans="1:5" hidden="1">
      <c r="A3386">
        <v>4063</v>
      </c>
      <c r="B3386">
        <v>1033302</v>
      </c>
      <c r="D3386" t="s">
        <v>1030</v>
      </c>
      <c r="E3386" t="str">
        <f t="shared" si="52"/>
        <v>1033302-Fabricação de sucos de frutas, hortaliças e legumes, exceto concentrados</v>
      </c>
    </row>
    <row r="3387" spans="1:5" hidden="1">
      <c r="A3387">
        <v>4063</v>
      </c>
      <c r="B3387">
        <v>1041400</v>
      </c>
      <c r="D3387" t="s">
        <v>1031</v>
      </c>
      <c r="E3387" t="str">
        <f t="shared" si="52"/>
        <v>1041400-Fabricação de óleos vegetais em bruto, exceto óleo de milho</v>
      </c>
    </row>
    <row r="3388" spans="1:5" hidden="1">
      <c r="A3388">
        <v>4063</v>
      </c>
      <c r="B3388">
        <v>1042200</v>
      </c>
      <c r="D3388" t="s">
        <v>1032</v>
      </c>
      <c r="E3388" t="str">
        <f t="shared" si="52"/>
        <v>1042200-Fabricação de óleos vegetais refinados, exceto óleo de milho</v>
      </c>
    </row>
    <row r="3389" spans="1:5" hidden="1">
      <c r="A3389">
        <v>4063</v>
      </c>
      <c r="B3389">
        <v>1043100</v>
      </c>
      <c r="D3389" t="s">
        <v>1033</v>
      </c>
      <c r="E3389" t="str">
        <f t="shared" si="52"/>
        <v>1043100-Fabricação de margarina e outras gorduras vegetais e de óleos não-comestíveis de animais</v>
      </c>
    </row>
    <row r="3390" spans="1:5" hidden="1">
      <c r="A3390">
        <v>4063</v>
      </c>
      <c r="B3390">
        <v>1051100</v>
      </c>
      <c r="D3390" t="s">
        <v>1034</v>
      </c>
      <c r="E3390" t="str">
        <f t="shared" si="52"/>
        <v>1051100-Preparação do leite</v>
      </c>
    </row>
    <row r="3391" spans="1:5" hidden="1">
      <c r="A3391">
        <v>4063</v>
      </c>
      <c r="B3391">
        <v>1052000</v>
      </c>
      <c r="D3391" t="s">
        <v>1035</v>
      </c>
      <c r="E3391" t="str">
        <f t="shared" si="52"/>
        <v>1052000-Fabricação de laticínios</v>
      </c>
    </row>
    <row r="3392" spans="1:5" hidden="1">
      <c r="A3392">
        <v>4063</v>
      </c>
      <c r="B3392">
        <v>1053800</v>
      </c>
      <c r="D3392" t="s">
        <v>1036</v>
      </c>
      <c r="E3392" t="str">
        <f t="shared" si="52"/>
        <v>1053800-Fabricação de sorvetes e outros gelados comestíveis</v>
      </c>
    </row>
    <row r="3393" spans="1:5" hidden="1">
      <c r="A3393">
        <v>4063</v>
      </c>
      <c r="B3393">
        <v>1061901</v>
      </c>
      <c r="D3393" t="s">
        <v>1037</v>
      </c>
      <c r="E3393" t="str">
        <f t="shared" si="52"/>
        <v>1061901-Beneficiamento de arroz</v>
      </c>
    </row>
    <row r="3394" spans="1:5" hidden="1">
      <c r="A3394">
        <v>4063</v>
      </c>
      <c r="B3394">
        <v>1061902</v>
      </c>
      <c r="D3394" t="s">
        <v>1038</v>
      </c>
      <c r="E3394" t="str">
        <f t="shared" si="52"/>
        <v>1061902-Fabricação de produtos do arroz</v>
      </c>
    </row>
    <row r="3395" spans="1:5" hidden="1">
      <c r="A3395">
        <v>4063</v>
      </c>
      <c r="B3395">
        <v>1062700</v>
      </c>
      <c r="D3395" t="s">
        <v>1039</v>
      </c>
      <c r="E3395" t="str">
        <f t="shared" si="52"/>
        <v>1062700-Moagem de trigo e fabricação de derivados</v>
      </c>
    </row>
    <row r="3396" spans="1:5" hidden="1">
      <c r="A3396">
        <v>4063</v>
      </c>
      <c r="B3396">
        <v>1063500</v>
      </c>
      <c r="D3396" t="s">
        <v>1040</v>
      </c>
      <c r="E3396" t="str">
        <f t="shared" si="52"/>
        <v>1063500-Fabricação de farinha de mandioca e derivados</v>
      </c>
    </row>
    <row r="3397" spans="1:5" hidden="1">
      <c r="A3397">
        <v>4063</v>
      </c>
      <c r="B3397">
        <v>1064300</v>
      </c>
      <c r="D3397" t="s">
        <v>1041</v>
      </c>
      <c r="E3397" t="str">
        <f t="shared" si="52"/>
        <v>1064300-Fabricação de farinha de milho e derivados, exceto óleos de milho</v>
      </c>
    </row>
    <row r="3398" spans="1:5" hidden="1">
      <c r="A3398">
        <v>4063</v>
      </c>
      <c r="B3398">
        <v>1065101</v>
      </c>
      <c r="D3398" t="s">
        <v>1042</v>
      </c>
      <c r="E3398" t="str">
        <f t="shared" si="52"/>
        <v>1065101-Fabricação de amidos e féculas de vegetais</v>
      </c>
    </row>
    <row r="3399" spans="1:5" hidden="1">
      <c r="A3399">
        <v>4063</v>
      </c>
      <c r="B3399">
        <v>1065102</v>
      </c>
      <c r="D3399" t="s">
        <v>1043</v>
      </c>
      <c r="E3399" t="str">
        <f t="shared" si="52"/>
        <v>1065102-Fabricação de óleo de milho em bruto</v>
      </c>
    </row>
    <row r="3400" spans="1:5" hidden="1">
      <c r="A3400">
        <v>4063</v>
      </c>
      <c r="B3400">
        <v>1065103</v>
      </c>
      <c r="D3400" t="s">
        <v>1044</v>
      </c>
      <c r="E3400" t="str">
        <f t="shared" ref="E3400:E3463" si="53">CONCATENATE(B3400,"-",D3400)</f>
        <v>1065103-Fabricação de óleo de milho refinado</v>
      </c>
    </row>
    <row r="3401" spans="1:5" hidden="1">
      <c r="A3401">
        <v>4063</v>
      </c>
      <c r="B3401">
        <v>1066000</v>
      </c>
      <c r="D3401" t="s">
        <v>1045</v>
      </c>
      <c r="E3401" t="str">
        <f t="shared" si="53"/>
        <v>1066000-Fabricação de alimentos para animais</v>
      </c>
    </row>
    <row r="3402" spans="1:5" hidden="1">
      <c r="A3402">
        <v>4063</v>
      </c>
      <c r="B3402">
        <v>1069400</v>
      </c>
      <c r="D3402" t="s">
        <v>1046</v>
      </c>
      <c r="E3402" t="str">
        <f t="shared" si="53"/>
        <v>1069400-Moagem e fabricação de produtos de origem vegetal não especificados</v>
      </c>
    </row>
    <row r="3403" spans="1:5" hidden="1">
      <c r="A3403">
        <v>4063</v>
      </c>
      <c r="B3403">
        <v>1071600</v>
      </c>
      <c r="D3403" t="s">
        <v>1047</v>
      </c>
      <c r="E3403" t="str">
        <f t="shared" si="53"/>
        <v>1071600-Fabricação de açúcar em bruto</v>
      </c>
    </row>
    <row r="3404" spans="1:5" hidden="1">
      <c r="A3404">
        <v>4063</v>
      </c>
      <c r="B3404">
        <v>1072401</v>
      </c>
      <c r="D3404" t="s">
        <v>1048</v>
      </c>
      <c r="E3404" t="str">
        <f t="shared" si="53"/>
        <v>1072401-Fabricação de açúcar de cana refinado</v>
      </c>
    </row>
    <row r="3405" spans="1:5" hidden="1">
      <c r="A3405">
        <v>4063</v>
      </c>
      <c r="B3405">
        <v>1072402</v>
      </c>
      <c r="D3405" t="s">
        <v>1049</v>
      </c>
      <c r="E3405" t="str">
        <f t="shared" si="53"/>
        <v>1072402-Fabricação de açúcar de cereais (dextrose) e de beterraba</v>
      </c>
    </row>
    <row r="3406" spans="1:5" hidden="1">
      <c r="A3406">
        <v>4063</v>
      </c>
      <c r="B3406">
        <v>1081301</v>
      </c>
      <c r="D3406" t="s">
        <v>1050</v>
      </c>
      <c r="E3406" t="str">
        <f t="shared" si="53"/>
        <v>1081301-Beneficiamento de café</v>
      </c>
    </row>
    <row r="3407" spans="1:5" hidden="1">
      <c r="A3407">
        <v>4063</v>
      </c>
      <c r="B3407">
        <v>1081302</v>
      </c>
      <c r="D3407" t="s">
        <v>1051</v>
      </c>
      <c r="E3407" t="str">
        <f t="shared" si="53"/>
        <v>1081302-Torrefação e moagem de café</v>
      </c>
    </row>
    <row r="3408" spans="1:5" hidden="1">
      <c r="A3408">
        <v>4063</v>
      </c>
      <c r="B3408">
        <v>1082100</v>
      </c>
      <c r="D3408" t="s">
        <v>1052</v>
      </c>
      <c r="E3408" t="str">
        <f t="shared" si="53"/>
        <v>1082100-Fabricação de produtos à base de café</v>
      </c>
    </row>
    <row r="3409" spans="1:5" hidden="1">
      <c r="A3409">
        <v>4063</v>
      </c>
      <c r="B3409">
        <v>1091101</v>
      </c>
      <c r="D3409" t="s">
        <v>1053</v>
      </c>
      <c r="E3409" t="str">
        <f t="shared" si="53"/>
        <v>1091101-Fabricação de produtos de panificação Industrial</v>
      </c>
    </row>
    <row r="3410" spans="1:5" hidden="1">
      <c r="A3410">
        <v>4063</v>
      </c>
      <c r="B3410">
        <v>1091102</v>
      </c>
      <c r="D3410" t="s">
        <v>1054</v>
      </c>
      <c r="E3410" t="str">
        <f t="shared" si="53"/>
        <v>1091102-Fabricação de produtos de padaria e confeitaria com predominância de produção própria</v>
      </c>
    </row>
    <row r="3411" spans="1:5" hidden="1">
      <c r="A3411">
        <v>4063</v>
      </c>
      <c r="B3411">
        <v>1092900</v>
      </c>
      <c r="D3411" t="s">
        <v>1055</v>
      </c>
      <c r="E3411" t="str">
        <f t="shared" si="53"/>
        <v>1092900-Fabricação de biscoitos e bolachas</v>
      </c>
    </row>
    <row r="3412" spans="1:5" hidden="1">
      <c r="A3412">
        <v>4063</v>
      </c>
      <c r="B3412">
        <v>1093701</v>
      </c>
      <c r="D3412" t="s">
        <v>1056</v>
      </c>
      <c r="E3412" t="str">
        <f t="shared" si="53"/>
        <v>1093701-Fabricação de produtos derivados do cacau e de chocolates</v>
      </c>
    </row>
    <row r="3413" spans="1:5" hidden="1">
      <c r="A3413">
        <v>4063</v>
      </c>
      <c r="B3413">
        <v>1093702</v>
      </c>
      <c r="D3413" t="s">
        <v>1057</v>
      </c>
      <c r="E3413" t="str">
        <f t="shared" si="53"/>
        <v>1093702-Fabricação de frutas cristalizadas, balas e semelhantes</v>
      </c>
    </row>
    <row r="3414" spans="1:5" hidden="1">
      <c r="A3414">
        <v>4063</v>
      </c>
      <c r="B3414">
        <v>1094500</v>
      </c>
      <c r="D3414" t="s">
        <v>1058</v>
      </c>
      <c r="E3414" t="str">
        <f t="shared" si="53"/>
        <v>1094500-Fabricação de massas alimentícias</v>
      </c>
    </row>
    <row r="3415" spans="1:5" hidden="1">
      <c r="A3415">
        <v>4063</v>
      </c>
      <c r="B3415">
        <v>1095300</v>
      </c>
      <c r="D3415" t="s">
        <v>1059</v>
      </c>
      <c r="E3415" t="str">
        <f t="shared" si="53"/>
        <v>1095300-Fabricação de especiarias, molhos, temperos e condimentos</v>
      </c>
    </row>
    <row r="3416" spans="1:5" hidden="1">
      <c r="A3416">
        <v>4063</v>
      </c>
      <c r="B3416">
        <v>1096100</v>
      </c>
      <c r="D3416" t="s">
        <v>1060</v>
      </c>
      <c r="E3416" t="str">
        <f t="shared" si="53"/>
        <v>1096100-Fabricação de alimentos e pratos prontos</v>
      </c>
    </row>
    <row r="3417" spans="1:5" hidden="1">
      <c r="A3417">
        <v>4063</v>
      </c>
      <c r="B3417">
        <v>1099601</v>
      </c>
      <c r="D3417" t="s">
        <v>1061</v>
      </c>
      <c r="E3417" t="str">
        <f t="shared" si="53"/>
        <v>1099601-Fabricação de vinagres</v>
      </c>
    </row>
    <row r="3418" spans="1:5" hidden="1">
      <c r="A3418">
        <v>4063</v>
      </c>
      <c r="B3418">
        <v>1099602</v>
      </c>
      <c r="D3418" t="s">
        <v>1062</v>
      </c>
      <c r="E3418" t="str">
        <f t="shared" si="53"/>
        <v>1099602-Fabricação de pós alimentícios</v>
      </c>
    </row>
    <row r="3419" spans="1:5" hidden="1">
      <c r="A3419">
        <v>4063</v>
      </c>
      <c r="B3419">
        <v>1099603</v>
      </c>
      <c r="D3419" t="s">
        <v>1063</v>
      </c>
      <c r="E3419" t="str">
        <f t="shared" si="53"/>
        <v>1099603-Fabricação de fermentos e leveduras</v>
      </c>
    </row>
    <row r="3420" spans="1:5" hidden="1">
      <c r="A3420">
        <v>4063</v>
      </c>
      <c r="B3420">
        <v>1099604</v>
      </c>
      <c r="D3420" t="s">
        <v>1064</v>
      </c>
      <c r="E3420" t="str">
        <f t="shared" si="53"/>
        <v>1099604-Fabricação de gelo comum</v>
      </c>
    </row>
    <row r="3421" spans="1:5" hidden="1">
      <c r="A3421">
        <v>4063</v>
      </c>
      <c r="B3421">
        <v>1099605</v>
      </c>
      <c r="D3421" t="s">
        <v>1065</v>
      </c>
      <c r="E3421" t="str">
        <f t="shared" si="53"/>
        <v>1099605-Fabricação de produtos para infusão (chá, mate, etc.)</v>
      </c>
    </row>
    <row r="3422" spans="1:5" hidden="1">
      <c r="A3422">
        <v>4063</v>
      </c>
      <c r="B3422">
        <v>1099606</v>
      </c>
      <c r="D3422" t="s">
        <v>1066</v>
      </c>
      <c r="E3422" t="str">
        <f t="shared" si="53"/>
        <v>1099606-Fabricação de adoçantes naturais e artificiais</v>
      </c>
    </row>
    <row r="3423" spans="1:5" hidden="1">
      <c r="A3423">
        <v>4063</v>
      </c>
      <c r="B3423">
        <v>1099607</v>
      </c>
      <c r="D3423" t="s">
        <v>1067</v>
      </c>
      <c r="E3423" t="str">
        <f t="shared" si="53"/>
        <v>1099607-Fabricação de alimentos dietéticos e complementos alimentares</v>
      </c>
    </row>
    <row r="3424" spans="1:5" hidden="1">
      <c r="A3424">
        <v>4063</v>
      </c>
      <c r="B3424">
        <v>1099699</v>
      </c>
      <c r="D3424" t="s">
        <v>1068</v>
      </c>
      <c r="E3424" t="str">
        <f t="shared" si="53"/>
        <v>1099699-Fabricação de outros produtos alimentícios não especificados anteriormente</v>
      </c>
    </row>
    <row r="3425" spans="1:5" hidden="1">
      <c r="A3425">
        <v>4063</v>
      </c>
      <c r="B3425">
        <v>1111901</v>
      </c>
      <c r="D3425" t="s">
        <v>1069</v>
      </c>
      <c r="E3425" t="str">
        <f t="shared" si="53"/>
        <v>1111901-Fabricação de aguardente de cana-de-açúcar</v>
      </c>
    </row>
    <row r="3426" spans="1:5" hidden="1">
      <c r="A3426">
        <v>4063</v>
      </c>
      <c r="B3426">
        <v>1111902</v>
      </c>
      <c r="D3426" t="s">
        <v>1070</v>
      </c>
      <c r="E3426" t="str">
        <f t="shared" si="53"/>
        <v>1111902-Fabricação de outras aguardentes e bebidas destiladas</v>
      </c>
    </row>
    <row r="3427" spans="1:5" hidden="1">
      <c r="A3427">
        <v>4063</v>
      </c>
      <c r="B3427">
        <v>1112700</v>
      </c>
      <c r="D3427" t="s">
        <v>1071</v>
      </c>
      <c r="E3427" t="str">
        <f t="shared" si="53"/>
        <v>1112700-Fabricação de vinho</v>
      </c>
    </row>
    <row r="3428" spans="1:5" hidden="1">
      <c r="A3428">
        <v>4063</v>
      </c>
      <c r="B3428">
        <v>1113501</v>
      </c>
      <c r="D3428" t="s">
        <v>1072</v>
      </c>
      <c r="E3428" t="str">
        <f t="shared" si="53"/>
        <v>1113501-Fabricação de malte, inclusive malte uísque</v>
      </c>
    </row>
    <row r="3429" spans="1:5" hidden="1">
      <c r="A3429">
        <v>4063</v>
      </c>
      <c r="B3429">
        <v>1113502</v>
      </c>
      <c r="D3429" t="s">
        <v>1073</v>
      </c>
      <c r="E3429" t="str">
        <f t="shared" si="53"/>
        <v>1113502-Fabricação de cervejas e chopes</v>
      </c>
    </row>
    <row r="3430" spans="1:5" hidden="1">
      <c r="A3430">
        <v>4063</v>
      </c>
      <c r="B3430">
        <v>1121600</v>
      </c>
      <c r="D3430" t="s">
        <v>1074</v>
      </c>
      <c r="E3430" t="str">
        <f t="shared" si="53"/>
        <v>1121600-Fabricação de águas envasadas</v>
      </c>
    </row>
    <row r="3431" spans="1:5" hidden="1">
      <c r="A3431">
        <v>4063</v>
      </c>
      <c r="B3431">
        <v>1122401</v>
      </c>
      <c r="D3431" t="s">
        <v>1075</v>
      </c>
      <c r="E3431" t="str">
        <f t="shared" si="53"/>
        <v>1122401-Fabricação de refrigerantes</v>
      </c>
    </row>
    <row r="3432" spans="1:5" hidden="1">
      <c r="A3432">
        <v>4063</v>
      </c>
      <c r="B3432">
        <v>1122402</v>
      </c>
      <c r="D3432" t="s">
        <v>1076</v>
      </c>
      <c r="E3432" t="str">
        <f t="shared" si="53"/>
        <v>1122402-Fabricação de chá mate e outros chás prontos para consumo</v>
      </c>
    </row>
    <row r="3433" spans="1:5" hidden="1">
      <c r="A3433">
        <v>4063</v>
      </c>
      <c r="B3433">
        <v>1122403</v>
      </c>
      <c r="D3433" t="s">
        <v>1077</v>
      </c>
      <c r="E3433" t="str">
        <f t="shared" si="53"/>
        <v>1122403-Fabricação de refrescos, xaropes e pós para refrescos, exceto refrescos de frutas</v>
      </c>
    </row>
    <row r="3434" spans="1:5" hidden="1">
      <c r="A3434">
        <v>4063</v>
      </c>
      <c r="B3434">
        <v>1122404</v>
      </c>
      <c r="D3434" t="s">
        <v>1078</v>
      </c>
      <c r="E3434" t="str">
        <f t="shared" si="53"/>
        <v>1122404-Fabricação de bebidas isotônicas</v>
      </c>
    </row>
    <row r="3435" spans="1:5" hidden="1">
      <c r="A3435">
        <v>4063</v>
      </c>
      <c r="B3435">
        <v>1122499</v>
      </c>
      <c r="D3435" t="s">
        <v>1079</v>
      </c>
      <c r="E3435" t="str">
        <f t="shared" si="53"/>
        <v>1122499-Fabricação de outras bebidas não-alcoólicas não especificadas</v>
      </c>
    </row>
    <row r="3436" spans="1:5" hidden="1">
      <c r="A3436">
        <v>4063</v>
      </c>
      <c r="B3436">
        <v>1210700</v>
      </c>
      <c r="D3436" t="s">
        <v>1080</v>
      </c>
      <c r="E3436" t="str">
        <f t="shared" si="53"/>
        <v>1210700-Processamento industrial do fumo</v>
      </c>
    </row>
    <row r="3437" spans="1:5" hidden="1">
      <c r="A3437">
        <v>4063</v>
      </c>
      <c r="B3437">
        <v>1220401</v>
      </c>
      <c r="D3437" t="s">
        <v>1081</v>
      </c>
      <c r="E3437" t="str">
        <f t="shared" si="53"/>
        <v>1220401-Fabricação de cigarros</v>
      </c>
    </row>
    <row r="3438" spans="1:5" hidden="1">
      <c r="A3438">
        <v>4063</v>
      </c>
      <c r="B3438">
        <v>1220402</v>
      </c>
      <c r="D3438" t="s">
        <v>1082</v>
      </c>
      <c r="E3438" t="str">
        <f t="shared" si="53"/>
        <v>1220402-Fabricação de cigarrilhas e charutos</v>
      </c>
    </row>
    <row r="3439" spans="1:5" hidden="1">
      <c r="A3439">
        <v>4063</v>
      </c>
      <c r="B3439">
        <v>1220403</v>
      </c>
      <c r="D3439" t="s">
        <v>1083</v>
      </c>
      <c r="E3439" t="str">
        <f t="shared" si="53"/>
        <v>1220403-Fabricação de filtros para cigarros</v>
      </c>
    </row>
    <row r="3440" spans="1:5" hidden="1">
      <c r="A3440">
        <v>4063</v>
      </c>
      <c r="B3440">
        <v>1220499</v>
      </c>
      <c r="D3440" t="s">
        <v>1084</v>
      </c>
      <c r="E3440" t="str">
        <f t="shared" si="53"/>
        <v>1220499-Fabricação de outros produtos do fumo, exceto cigarros, cigarrilhas e charutos</v>
      </c>
    </row>
    <row r="3441" spans="1:5" hidden="1">
      <c r="A3441">
        <v>4064</v>
      </c>
      <c r="B3441">
        <v>111301</v>
      </c>
      <c r="D3441" t="s">
        <v>2203</v>
      </c>
      <c r="E3441" t="str">
        <f t="shared" si="53"/>
        <v>111301-Cultivo de arroz</v>
      </c>
    </row>
    <row r="3442" spans="1:5" hidden="1">
      <c r="A3442">
        <v>4064</v>
      </c>
      <c r="B3442">
        <v>111302</v>
      </c>
      <c r="D3442" t="s">
        <v>2204</v>
      </c>
      <c r="E3442" t="str">
        <f t="shared" si="53"/>
        <v>111302-Cultivo de milho</v>
      </c>
    </row>
    <row r="3443" spans="1:5" hidden="1">
      <c r="A3443">
        <v>4064</v>
      </c>
      <c r="B3443">
        <v>111303</v>
      </c>
      <c r="D3443" t="s">
        <v>2205</v>
      </c>
      <c r="E3443" t="str">
        <f t="shared" si="53"/>
        <v>111303-Cultivo de trigo</v>
      </c>
    </row>
    <row r="3444" spans="1:5" hidden="1">
      <c r="A3444">
        <v>4064</v>
      </c>
      <c r="B3444">
        <v>111399</v>
      </c>
      <c r="D3444" t="s">
        <v>2206</v>
      </c>
      <c r="E3444" t="str">
        <f t="shared" si="53"/>
        <v>111399-Cultivo de outros cereais não especificados</v>
      </c>
    </row>
    <row r="3445" spans="1:5" hidden="1">
      <c r="A3445">
        <v>4064</v>
      </c>
      <c r="B3445">
        <v>112101</v>
      </c>
      <c r="D3445" t="s">
        <v>2207</v>
      </c>
      <c r="E3445" t="str">
        <f t="shared" si="53"/>
        <v>112101-Cultivo de algodão herbáceo</v>
      </c>
    </row>
    <row r="3446" spans="1:5" hidden="1">
      <c r="A3446">
        <v>4064</v>
      </c>
      <c r="B3446">
        <v>112102</v>
      </c>
      <c r="D3446" t="s">
        <v>2208</v>
      </c>
      <c r="E3446" t="str">
        <f t="shared" si="53"/>
        <v>112102-Cultivo de juta</v>
      </c>
    </row>
    <row r="3447" spans="1:5" hidden="1">
      <c r="A3447">
        <v>4064</v>
      </c>
      <c r="B3447">
        <v>112199</v>
      </c>
      <c r="D3447" t="s">
        <v>2209</v>
      </c>
      <c r="E3447" t="str">
        <f t="shared" si="53"/>
        <v>112199-Cultivo de outras fibras de lavoura temporária não especificadas</v>
      </c>
    </row>
    <row r="3448" spans="1:5" hidden="1">
      <c r="A3448">
        <v>4064</v>
      </c>
      <c r="B3448">
        <v>113000</v>
      </c>
      <c r="D3448" t="s">
        <v>2210</v>
      </c>
      <c r="E3448" t="str">
        <f t="shared" si="53"/>
        <v>113000-Cultivo de cana-de-açúcar</v>
      </c>
    </row>
    <row r="3449" spans="1:5" hidden="1">
      <c r="A3449">
        <v>4064</v>
      </c>
      <c r="B3449">
        <v>114800</v>
      </c>
      <c r="D3449" t="s">
        <v>2211</v>
      </c>
      <c r="E3449" t="str">
        <f t="shared" si="53"/>
        <v>114800-Cultivo de fumo</v>
      </c>
    </row>
    <row r="3450" spans="1:5" hidden="1">
      <c r="A3450">
        <v>4064</v>
      </c>
      <c r="B3450">
        <v>115600</v>
      </c>
      <c r="D3450" t="s">
        <v>2212</v>
      </c>
      <c r="E3450" t="str">
        <f t="shared" si="53"/>
        <v>115600-Cultivo de soja</v>
      </c>
    </row>
    <row r="3451" spans="1:5" hidden="1">
      <c r="A3451">
        <v>4064</v>
      </c>
      <c r="B3451">
        <v>116401</v>
      </c>
      <c r="D3451" t="s">
        <v>2213</v>
      </c>
      <c r="E3451" t="str">
        <f t="shared" si="53"/>
        <v>116401-Cultivo de amendoim</v>
      </c>
    </row>
    <row r="3452" spans="1:5" hidden="1">
      <c r="A3452">
        <v>4064</v>
      </c>
      <c r="B3452">
        <v>116402</v>
      </c>
      <c r="D3452" t="s">
        <v>2214</v>
      </c>
      <c r="E3452" t="str">
        <f t="shared" si="53"/>
        <v>116402-Cultivo de girassol</v>
      </c>
    </row>
    <row r="3453" spans="1:5" hidden="1">
      <c r="A3453">
        <v>4064</v>
      </c>
      <c r="B3453">
        <v>116403</v>
      </c>
      <c r="D3453" t="s">
        <v>2215</v>
      </c>
      <c r="E3453" t="str">
        <f t="shared" si="53"/>
        <v>116403-Cultivo de mamona</v>
      </c>
    </row>
    <row r="3454" spans="1:5" hidden="1">
      <c r="A3454">
        <v>4064</v>
      </c>
      <c r="B3454">
        <v>116499</v>
      </c>
      <c r="D3454" t="s">
        <v>2216</v>
      </c>
      <c r="E3454" t="str">
        <f t="shared" si="53"/>
        <v>116499-Cultivo de outras oleaginosas de lavoura temporária não especificadas</v>
      </c>
    </row>
    <row r="3455" spans="1:5" hidden="1">
      <c r="A3455">
        <v>4064</v>
      </c>
      <c r="B3455">
        <v>119901</v>
      </c>
      <c r="D3455" t="s">
        <v>2217</v>
      </c>
      <c r="E3455" t="str">
        <f t="shared" si="53"/>
        <v>119901-Cultivo de abacaxi</v>
      </c>
    </row>
    <row r="3456" spans="1:5" hidden="1">
      <c r="A3456">
        <v>4064</v>
      </c>
      <c r="B3456">
        <v>119902</v>
      </c>
      <c r="D3456" t="s">
        <v>2218</v>
      </c>
      <c r="E3456" t="str">
        <f t="shared" si="53"/>
        <v>119902-Cultivo de alho</v>
      </c>
    </row>
    <row r="3457" spans="1:5" hidden="1">
      <c r="A3457">
        <v>4064</v>
      </c>
      <c r="B3457">
        <v>119903</v>
      </c>
      <c r="D3457" t="s">
        <v>2219</v>
      </c>
      <c r="E3457" t="str">
        <f t="shared" si="53"/>
        <v>119903-Cultivo de batata-inglesa</v>
      </c>
    </row>
    <row r="3458" spans="1:5" hidden="1">
      <c r="A3458">
        <v>4064</v>
      </c>
      <c r="B3458">
        <v>119904</v>
      </c>
      <c r="D3458" t="s">
        <v>2220</v>
      </c>
      <c r="E3458" t="str">
        <f t="shared" si="53"/>
        <v>119904-Cultivo de cebola</v>
      </c>
    </row>
    <row r="3459" spans="1:5" hidden="1">
      <c r="A3459">
        <v>4064</v>
      </c>
      <c r="B3459">
        <v>119905</v>
      </c>
      <c r="D3459" t="s">
        <v>2221</v>
      </c>
      <c r="E3459" t="str">
        <f t="shared" si="53"/>
        <v>119905-Cultivo de feijão</v>
      </c>
    </row>
    <row r="3460" spans="1:5" hidden="1">
      <c r="A3460">
        <v>4064</v>
      </c>
      <c r="B3460">
        <v>119906</v>
      </c>
      <c r="D3460" t="s">
        <v>2222</v>
      </c>
      <c r="E3460" t="str">
        <f t="shared" si="53"/>
        <v>119906-Cultivo de mandioca</v>
      </c>
    </row>
    <row r="3461" spans="1:5" hidden="1">
      <c r="A3461">
        <v>4064</v>
      </c>
      <c r="B3461">
        <v>119907</v>
      </c>
      <c r="D3461" t="s">
        <v>2223</v>
      </c>
      <c r="E3461" t="str">
        <f t="shared" si="53"/>
        <v>119907-Cultivo de melão</v>
      </c>
    </row>
    <row r="3462" spans="1:5" hidden="1">
      <c r="A3462">
        <v>4064</v>
      </c>
      <c r="B3462">
        <v>119908</v>
      </c>
      <c r="D3462" t="s">
        <v>2224</v>
      </c>
      <c r="E3462" t="str">
        <f t="shared" si="53"/>
        <v>119908-Cultivo de melancia</v>
      </c>
    </row>
    <row r="3463" spans="1:5" hidden="1">
      <c r="A3463">
        <v>4064</v>
      </c>
      <c r="B3463">
        <v>119909</v>
      </c>
      <c r="D3463" t="s">
        <v>2225</v>
      </c>
      <c r="E3463" t="str">
        <f t="shared" si="53"/>
        <v>119909-Cultivo de tomate rasteiro</v>
      </c>
    </row>
    <row r="3464" spans="1:5" hidden="1">
      <c r="A3464">
        <v>4064</v>
      </c>
      <c r="B3464">
        <v>119999</v>
      </c>
      <c r="D3464" t="s">
        <v>2226</v>
      </c>
      <c r="E3464" t="str">
        <f t="shared" ref="E3464:E3527" si="54">CONCATENATE(B3464,"-",D3464)</f>
        <v>119999-Cultivo de outras plantas de lavoura temporária não especificadas</v>
      </c>
    </row>
    <row r="3465" spans="1:5" hidden="1">
      <c r="A3465">
        <v>4064</v>
      </c>
      <c r="B3465">
        <v>121101</v>
      </c>
      <c r="D3465" t="s">
        <v>2227</v>
      </c>
      <c r="E3465" t="str">
        <f t="shared" si="54"/>
        <v>121101-Horticultura, exceto morango</v>
      </c>
    </row>
    <row r="3466" spans="1:5" hidden="1">
      <c r="A3466">
        <v>4064</v>
      </c>
      <c r="B3466">
        <v>121102</v>
      </c>
      <c r="D3466" t="s">
        <v>2228</v>
      </c>
      <c r="E3466" t="str">
        <f t="shared" si="54"/>
        <v>121102-Cultivo de morango</v>
      </c>
    </row>
    <row r="3467" spans="1:5" hidden="1">
      <c r="A3467">
        <v>4064</v>
      </c>
      <c r="B3467">
        <v>122900</v>
      </c>
      <c r="D3467" t="s">
        <v>2229</v>
      </c>
      <c r="E3467" t="str">
        <f t="shared" si="54"/>
        <v>122900-Cultivo de flores e plantas ornamentais</v>
      </c>
    </row>
    <row r="3468" spans="1:5" hidden="1">
      <c r="A3468">
        <v>4064</v>
      </c>
      <c r="B3468">
        <v>131800</v>
      </c>
      <c r="D3468" t="s">
        <v>2230</v>
      </c>
      <c r="E3468" t="str">
        <f t="shared" si="54"/>
        <v>131800-Cultivo de laranja</v>
      </c>
    </row>
    <row r="3469" spans="1:5" hidden="1">
      <c r="A3469">
        <v>4064</v>
      </c>
      <c r="B3469">
        <v>132600</v>
      </c>
      <c r="D3469" t="s">
        <v>2231</v>
      </c>
      <c r="E3469" t="str">
        <f t="shared" si="54"/>
        <v>132600-Cultivo de uva</v>
      </c>
    </row>
    <row r="3470" spans="1:5" hidden="1">
      <c r="A3470">
        <v>4064</v>
      </c>
      <c r="B3470">
        <v>133401</v>
      </c>
      <c r="D3470" t="s">
        <v>2232</v>
      </c>
      <c r="E3470" t="str">
        <f t="shared" si="54"/>
        <v>133401-Cultivo de açaí</v>
      </c>
    </row>
    <row r="3471" spans="1:5" hidden="1">
      <c r="A3471">
        <v>4064</v>
      </c>
      <c r="B3471">
        <v>133402</v>
      </c>
      <c r="D3471" t="s">
        <v>2233</v>
      </c>
      <c r="E3471" t="str">
        <f t="shared" si="54"/>
        <v>133402-Cultivo de banana</v>
      </c>
    </row>
    <row r="3472" spans="1:5" hidden="1">
      <c r="A3472">
        <v>4064</v>
      </c>
      <c r="B3472">
        <v>133403</v>
      </c>
      <c r="D3472" t="s">
        <v>2234</v>
      </c>
      <c r="E3472" t="str">
        <f t="shared" si="54"/>
        <v>133403-Cultivo de caju</v>
      </c>
    </row>
    <row r="3473" spans="1:5" hidden="1">
      <c r="A3473">
        <v>4064</v>
      </c>
      <c r="B3473">
        <v>133404</v>
      </c>
      <c r="D3473" t="s">
        <v>2235</v>
      </c>
      <c r="E3473" t="str">
        <f t="shared" si="54"/>
        <v>133404-Cultivo de cítricos, exceto laranja</v>
      </c>
    </row>
    <row r="3474" spans="1:5" hidden="1">
      <c r="A3474">
        <v>4064</v>
      </c>
      <c r="B3474">
        <v>133405</v>
      </c>
      <c r="D3474" t="s">
        <v>2236</v>
      </c>
      <c r="E3474" t="str">
        <f t="shared" si="54"/>
        <v>133405-Cultivo de coco-da-baía</v>
      </c>
    </row>
    <row r="3475" spans="1:5" hidden="1">
      <c r="A3475">
        <v>4064</v>
      </c>
      <c r="B3475">
        <v>133406</v>
      </c>
      <c r="D3475" t="s">
        <v>2237</v>
      </c>
      <c r="E3475" t="str">
        <f t="shared" si="54"/>
        <v>133406-Cultivo de guaraná</v>
      </c>
    </row>
    <row r="3476" spans="1:5" hidden="1">
      <c r="A3476">
        <v>4064</v>
      </c>
      <c r="B3476">
        <v>133407</v>
      </c>
      <c r="D3476" t="s">
        <v>2238</v>
      </c>
      <c r="E3476" t="str">
        <f t="shared" si="54"/>
        <v>133407-Cultivo de maçã</v>
      </c>
    </row>
    <row r="3477" spans="1:5" hidden="1">
      <c r="A3477">
        <v>4064</v>
      </c>
      <c r="B3477">
        <v>133408</v>
      </c>
      <c r="D3477" t="s">
        <v>2239</v>
      </c>
      <c r="E3477" t="str">
        <f t="shared" si="54"/>
        <v>133408-Cultivo de mamão</v>
      </c>
    </row>
    <row r="3478" spans="1:5" hidden="1">
      <c r="A3478">
        <v>4064</v>
      </c>
      <c r="B3478">
        <v>133409</v>
      </c>
      <c r="D3478" t="s">
        <v>2240</v>
      </c>
      <c r="E3478" t="str">
        <f t="shared" si="54"/>
        <v>133409-Cultivo de maracujá</v>
      </c>
    </row>
    <row r="3479" spans="1:5" hidden="1">
      <c r="A3479">
        <v>4064</v>
      </c>
      <c r="B3479">
        <v>133410</v>
      </c>
      <c r="D3479" t="s">
        <v>2241</v>
      </c>
      <c r="E3479" t="str">
        <f t="shared" si="54"/>
        <v>133410-Cultivo de manga</v>
      </c>
    </row>
    <row r="3480" spans="1:5" hidden="1">
      <c r="A3480">
        <v>4064</v>
      </c>
      <c r="B3480">
        <v>133411</v>
      </c>
      <c r="D3480" t="s">
        <v>2242</v>
      </c>
      <c r="E3480" t="str">
        <f t="shared" si="54"/>
        <v>133411-Cultivo de pêssego</v>
      </c>
    </row>
    <row r="3481" spans="1:5" hidden="1">
      <c r="A3481">
        <v>4064</v>
      </c>
      <c r="B3481">
        <v>133499</v>
      </c>
      <c r="D3481" t="s">
        <v>2243</v>
      </c>
      <c r="E3481" t="str">
        <f t="shared" si="54"/>
        <v>133499-Cultivo de frutas de lavoura permanente não especificadas</v>
      </c>
    </row>
    <row r="3482" spans="1:5" hidden="1">
      <c r="A3482">
        <v>4064</v>
      </c>
      <c r="B3482">
        <v>134200</v>
      </c>
      <c r="D3482" t="s">
        <v>2244</v>
      </c>
      <c r="E3482" t="str">
        <f t="shared" si="54"/>
        <v>134200-Cultivo de café</v>
      </c>
    </row>
    <row r="3483" spans="1:5" hidden="1">
      <c r="A3483">
        <v>4064</v>
      </c>
      <c r="B3483">
        <v>135100</v>
      </c>
      <c r="D3483" t="s">
        <v>2245</v>
      </c>
      <c r="E3483" t="str">
        <f t="shared" si="54"/>
        <v>135100-Cultivo de cacau</v>
      </c>
    </row>
    <row r="3484" spans="1:5" hidden="1">
      <c r="A3484">
        <v>4064</v>
      </c>
      <c r="B3484">
        <v>139301</v>
      </c>
      <c r="D3484" t="s">
        <v>2246</v>
      </c>
      <c r="E3484" t="str">
        <f t="shared" si="54"/>
        <v>139301-Cultivo de chá-da-índia</v>
      </c>
    </row>
    <row r="3485" spans="1:5" hidden="1">
      <c r="A3485">
        <v>4064</v>
      </c>
      <c r="B3485">
        <v>139302</v>
      </c>
      <c r="D3485" t="s">
        <v>2247</v>
      </c>
      <c r="E3485" t="str">
        <f t="shared" si="54"/>
        <v>139302-Cultivo de erva-mate</v>
      </c>
    </row>
    <row r="3486" spans="1:5" hidden="1">
      <c r="A3486">
        <v>4064</v>
      </c>
      <c r="B3486">
        <v>139303</v>
      </c>
      <c r="D3486" t="s">
        <v>2248</v>
      </c>
      <c r="E3486" t="str">
        <f t="shared" si="54"/>
        <v>139303-Cultivo de pimenta-do-reino</v>
      </c>
    </row>
    <row r="3487" spans="1:5" hidden="1">
      <c r="A3487">
        <v>4064</v>
      </c>
      <c r="B3487">
        <v>139304</v>
      </c>
      <c r="D3487" t="s">
        <v>2249</v>
      </c>
      <c r="E3487" t="str">
        <f t="shared" si="54"/>
        <v>139304-Cultivo de plantas para condimento, exceto pimenta-do-reino</v>
      </c>
    </row>
    <row r="3488" spans="1:5" hidden="1">
      <c r="A3488">
        <v>4064</v>
      </c>
      <c r="B3488">
        <v>139305</v>
      </c>
      <c r="D3488" t="s">
        <v>2250</v>
      </c>
      <c r="E3488" t="str">
        <f t="shared" si="54"/>
        <v>139305-Cultivo de dendê</v>
      </c>
    </row>
    <row r="3489" spans="1:5" hidden="1">
      <c r="A3489">
        <v>4064</v>
      </c>
      <c r="B3489">
        <v>139306</v>
      </c>
      <c r="D3489" t="s">
        <v>2251</v>
      </c>
      <c r="E3489" t="str">
        <f t="shared" si="54"/>
        <v>139306-Cultivo de seringueira</v>
      </c>
    </row>
    <row r="3490" spans="1:5" hidden="1">
      <c r="A3490">
        <v>4064</v>
      </c>
      <c r="B3490">
        <v>139399</v>
      </c>
      <c r="D3490" t="s">
        <v>2252</v>
      </c>
      <c r="E3490" t="str">
        <f t="shared" si="54"/>
        <v>139399-Cultivo de outras plantas de lavoura permanente não especificadas</v>
      </c>
    </row>
    <row r="3491" spans="1:5" hidden="1">
      <c r="A3491">
        <v>4064</v>
      </c>
      <c r="B3491">
        <v>141501</v>
      </c>
      <c r="D3491" t="s">
        <v>2253</v>
      </c>
      <c r="E3491" t="str">
        <f t="shared" si="54"/>
        <v>141501-Produção de sementes certificadas, exceto de forrageiras para pasto</v>
      </c>
    </row>
    <row r="3492" spans="1:5" hidden="1">
      <c r="A3492">
        <v>4064</v>
      </c>
      <c r="B3492">
        <v>141502</v>
      </c>
      <c r="D3492" t="s">
        <v>2254</v>
      </c>
      <c r="E3492" t="str">
        <f t="shared" si="54"/>
        <v>141502-Produção de sementes certificadas de forrageiras para formação de pasto</v>
      </c>
    </row>
    <row r="3493" spans="1:5" hidden="1">
      <c r="A3493">
        <v>4064</v>
      </c>
      <c r="B3493">
        <v>142300</v>
      </c>
      <c r="D3493" t="s">
        <v>2255</v>
      </c>
      <c r="E3493" t="str">
        <f t="shared" si="54"/>
        <v>142300-Produção de mudas e outras formas de propagação vegetal, certificadas</v>
      </c>
    </row>
    <row r="3494" spans="1:5" hidden="1">
      <c r="A3494">
        <v>4064</v>
      </c>
      <c r="B3494">
        <v>151201</v>
      </c>
      <c r="D3494" t="s">
        <v>2256</v>
      </c>
      <c r="E3494" t="str">
        <f t="shared" si="54"/>
        <v>151201-Criação de bovinos para corte</v>
      </c>
    </row>
    <row r="3495" spans="1:5" hidden="1">
      <c r="A3495">
        <v>4064</v>
      </c>
      <c r="B3495">
        <v>151202</v>
      </c>
      <c r="D3495" t="s">
        <v>2257</v>
      </c>
      <c r="E3495" t="str">
        <f t="shared" si="54"/>
        <v>151202-Criação de bovinos para leite</v>
      </c>
    </row>
    <row r="3496" spans="1:5" hidden="1">
      <c r="A3496">
        <v>4064</v>
      </c>
      <c r="B3496">
        <v>151203</v>
      </c>
      <c r="D3496" t="s">
        <v>2258</v>
      </c>
      <c r="E3496" t="str">
        <f t="shared" si="54"/>
        <v>151203-Criação de bovinos, exceto para corte e leite</v>
      </c>
    </row>
    <row r="3497" spans="1:5" hidden="1">
      <c r="A3497">
        <v>4064</v>
      </c>
      <c r="B3497">
        <v>152101</v>
      </c>
      <c r="D3497" t="s">
        <v>2259</v>
      </c>
      <c r="E3497" t="str">
        <f t="shared" si="54"/>
        <v>152101-Criação de bufalinos</v>
      </c>
    </row>
    <row r="3498" spans="1:5" hidden="1">
      <c r="A3498">
        <v>4064</v>
      </c>
      <c r="B3498">
        <v>152102</v>
      </c>
      <c r="D3498" t="s">
        <v>2260</v>
      </c>
      <c r="E3498" t="str">
        <f t="shared" si="54"/>
        <v>152102-Criação de eqüinos</v>
      </c>
    </row>
    <row r="3499" spans="1:5" hidden="1">
      <c r="A3499">
        <v>4064</v>
      </c>
      <c r="B3499">
        <v>152103</v>
      </c>
      <c r="D3499" t="s">
        <v>2261</v>
      </c>
      <c r="E3499" t="str">
        <f t="shared" si="54"/>
        <v>152103-Criação de asininos e muares</v>
      </c>
    </row>
    <row r="3500" spans="1:5" hidden="1">
      <c r="A3500">
        <v>4064</v>
      </c>
      <c r="B3500">
        <v>153901</v>
      </c>
      <c r="D3500" t="s">
        <v>2262</v>
      </c>
      <c r="E3500" t="str">
        <f t="shared" si="54"/>
        <v>153901-Criação de caprinos</v>
      </c>
    </row>
    <row r="3501" spans="1:5" hidden="1">
      <c r="A3501">
        <v>4064</v>
      </c>
      <c r="B3501">
        <v>153902</v>
      </c>
      <c r="D3501" t="s">
        <v>2263</v>
      </c>
      <c r="E3501" t="str">
        <f t="shared" si="54"/>
        <v>153902-Criação de ovinos, inclusive para produção de lã</v>
      </c>
    </row>
    <row r="3502" spans="1:5" hidden="1">
      <c r="A3502">
        <v>4064</v>
      </c>
      <c r="B3502">
        <v>154700</v>
      </c>
      <c r="D3502" t="s">
        <v>2264</v>
      </c>
      <c r="E3502" t="str">
        <f t="shared" si="54"/>
        <v>154700-Criação de suínos</v>
      </c>
    </row>
    <row r="3503" spans="1:5" hidden="1">
      <c r="A3503">
        <v>4064</v>
      </c>
      <c r="B3503">
        <v>155501</v>
      </c>
      <c r="D3503" t="s">
        <v>2265</v>
      </c>
      <c r="E3503" t="str">
        <f t="shared" si="54"/>
        <v>155501-Criação de frangos para corte</v>
      </c>
    </row>
    <row r="3504" spans="1:5" hidden="1">
      <c r="A3504">
        <v>4064</v>
      </c>
      <c r="B3504">
        <v>155502</v>
      </c>
      <c r="D3504" t="s">
        <v>2266</v>
      </c>
      <c r="E3504" t="str">
        <f t="shared" si="54"/>
        <v>155502-Produção de pintos de um dia</v>
      </c>
    </row>
    <row r="3505" spans="1:5" hidden="1">
      <c r="A3505">
        <v>4064</v>
      </c>
      <c r="B3505">
        <v>155503</v>
      </c>
      <c r="D3505" t="s">
        <v>2267</v>
      </c>
      <c r="E3505" t="str">
        <f t="shared" si="54"/>
        <v>155503-Criação de outros galináceos, exceto para corte</v>
      </c>
    </row>
    <row r="3506" spans="1:5" hidden="1">
      <c r="A3506">
        <v>4064</v>
      </c>
      <c r="B3506">
        <v>155504</v>
      </c>
      <c r="D3506" t="s">
        <v>2268</v>
      </c>
      <c r="E3506" t="str">
        <f t="shared" si="54"/>
        <v>155504-Criação de aves, exceto galináceos</v>
      </c>
    </row>
    <row r="3507" spans="1:5" hidden="1">
      <c r="A3507">
        <v>4064</v>
      </c>
      <c r="B3507">
        <v>155505</v>
      </c>
      <c r="D3507" t="s">
        <v>2269</v>
      </c>
      <c r="E3507" t="str">
        <f t="shared" si="54"/>
        <v>155505-Produção de ovos</v>
      </c>
    </row>
    <row r="3508" spans="1:5" hidden="1">
      <c r="A3508">
        <v>4064</v>
      </c>
      <c r="B3508">
        <v>159801</v>
      </c>
      <c r="D3508" t="s">
        <v>2270</v>
      </c>
      <c r="E3508" t="str">
        <f t="shared" si="54"/>
        <v>159801-Apicultura</v>
      </c>
    </row>
    <row r="3509" spans="1:5" hidden="1">
      <c r="A3509">
        <v>4064</v>
      </c>
      <c r="B3509">
        <v>159802</v>
      </c>
      <c r="D3509" t="s">
        <v>2271</v>
      </c>
      <c r="E3509" t="str">
        <f t="shared" si="54"/>
        <v>159802-Criação de animais de estimação</v>
      </c>
    </row>
    <row r="3510" spans="1:5" hidden="1">
      <c r="A3510">
        <v>4064</v>
      </c>
      <c r="B3510">
        <v>159803</v>
      </c>
      <c r="D3510" t="s">
        <v>2272</v>
      </c>
      <c r="E3510" t="str">
        <f t="shared" si="54"/>
        <v>159803-Criação de escargô</v>
      </c>
    </row>
    <row r="3511" spans="1:5" hidden="1">
      <c r="A3511">
        <v>4064</v>
      </c>
      <c r="B3511">
        <v>159804</v>
      </c>
      <c r="D3511" t="s">
        <v>2273</v>
      </c>
      <c r="E3511" t="str">
        <f t="shared" si="54"/>
        <v>159804-Criação de bicho-da-seda</v>
      </c>
    </row>
    <row r="3512" spans="1:5" hidden="1">
      <c r="A3512">
        <v>4064</v>
      </c>
      <c r="B3512">
        <v>159899</v>
      </c>
      <c r="D3512" t="s">
        <v>2274</v>
      </c>
      <c r="E3512" t="str">
        <f t="shared" si="54"/>
        <v>159899-Criação de animais não especificados</v>
      </c>
    </row>
    <row r="3513" spans="1:5" hidden="1">
      <c r="A3513">
        <v>4064</v>
      </c>
      <c r="B3513">
        <v>161001</v>
      </c>
      <c r="D3513" t="s">
        <v>2275</v>
      </c>
      <c r="E3513" t="str">
        <f t="shared" si="54"/>
        <v>161001-Serviço de pulverização e controle de pragas agrícolas</v>
      </c>
    </row>
    <row r="3514" spans="1:5" hidden="1">
      <c r="A3514">
        <v>4064</v>
      </c>
      <c r="B3514">
        <v>161002</v>
      </c>
      <c r="D3514" t="s">
        <v>2276</v>
      </c>
      <c r="E3514" t="str">
        <f t="shared" si="54"/>
        <v>161002-Serviço de poda de árvores para lavouras</v>
      </c>
    </row>
    <row r="3515" spans="1:5" hidden="1">
      <c r="A3515">
        <v>4064</v>
      </c>
      <c r="B3515">
        <v>161003</v>
      </c>
      <c r="D3515" t="s">
        <v>2277</v>
      </c>
      <c r="E3515" t="str">
        <f t="shared" si="54"/>
        <v>161003-Serviço de preparação de terreno, cultivo e colheita</v>
      </c>
    </row>
    <row r="3516" spans="1:5" hidden="1">
      <c r="A3516">
        <v>4064</v>
      </c>
      <c r="B3516">
        <v>161099</v>
      </c>
      <c r="D3516" t="s">
        <v>2278</v>
      </c>
      <c r="E3516" t="str">
        <f t="shared" si="54"/>
        <v>161099-Atividades de apoio à agricultura não especificadas</v>
      </c>
    </row>
    <row r="3517" spans="1:5" hidden="1">
      <c r="A3517">
        <v>4064</v>
      </c>
      <c r="B3517">
        <v>162801</v>
      </c>
      <c r="D3517" t="s">
        <v>2279</v>
      </c>
      <c r="E3517" t="str">
        <f t="shared" si="54"/>
        <v>162801-Serviço de inseminação artificial em animais</v>
      </c>
    </row>
    <row r="3518" spans="1:5" hidden="1">
      <c r="A3518">
        <v>4064</v>
      </c>
      <c r="B3518">
        <v>162802</v>
      </c>
      <c r="D3518" t="s">
        <v>2280</v>
      </c>
      <c r="E3518" t="str">
        <f t="shared" si="54"/>
        <v>162802-Serviço de tosquiamento de ovinos</v>
      </c>
    </row>
    <row r="3519" spans="1:5" hidden="1">
      <c r="A3519">
        <v>4064</v>
      </c>
      <c r="B3519">
        <v>162803</v>
      </c>
      <c r="D3519" t="s">
        <v>2281</v>
      </c>
      <c r="E3519" t="str">
        <f t="shared" si="54"/>
        <v>162803-Serviço de manejo de animais</v>
      </c>
    </row>
    <row r="3520" spans="1:5" hidden="1">
      <c r="A3520">
        <v>4064</v>
      </c>
      <c r="B3520">
        <v>162899</v>
      </c>
      <c r="D3520" t="s">
        <v>2282</v>
      </c>
      <c r="E3520" t="str">
        <f t="shared" si="54"/>
        <v>162899-Atividades de apoio à pecuária não especificadas</v>
      </c>
    </row>
    <row r="3521" spans="1:5" hidden="1">
      <c r="A3521">
        <v>4064</v>
      </c>
      <c r="B3521">
        <v>163600</v>
      </c>
      <c r="D3521" t="s">
        <v>2283</v>
      </c>
      <c r="E3521" t="str">
        <f t="shared" si="54"/>
        <v>163600-Atividades de pós-colheita</v>
      </c>
    </row>
    <row r="3522" spans="1:5" hidden="1">
      <c r="A3522">
        <v>4065</v>
      </c>
      <c r="B3522">
        <v>111301</v>
      </c>
      <c r="D3522" t="s">
        <v>2203</v>
      </c>
      <c r="E3522" t="str">
        <f t="shared" si="54"/>
        <v>111301-Cultivo de arroz</v>
      </c>
    </row>
    <row r="3523" spans="1:5" hidden="1">
      <c r="A3523">
        <v>4065</v>
      </c>
      <c r="B3523">
        <v>111302</v>
      </c>
      <c r="D3523" t="s">
        <v>2204</v>
      </c>
      <c r="E3523" t="str">
        <f t="shared" si="54"/>
        <v>111302-Cultivo de milho</v>
      </c>
    </row>
    <row r="3524" spans="1:5" hidden="1">
      <c r="A3524">
        <v>4065</v>
      </c>
      <c r="B3524">
        <v>111303</v>
      </c>
      <c r="D3524" t="s">
        <v>2205</v>
      </c>
      <c r="E3524" t="str">
        <f t="shared" si="54"/>
        <v>111303-Cultivo de trigo</v>
      </c>
    </row>
    <row r="3525" spans="1:5" hidden="1">
      <c r="A3525">
        <v>4065</v>
      </c>
      <c r="B3525">
        <v>111399</v>
      </c>
      <c r="D3525" t="s">
        <v>2206</v>
      </c>
      <c r="E3525" t="str">
        <f t="shared" si="54"/>
        <v>111399-Cultivo de outros cereais não especificados</v>
      </c>
    </row>
    <row r="3526" spans="1:5" hidden="1">
      <c r="A3526">
        <v>4065</v>
      </c>
      <c r="B3526">
        <v>112101</v>
      </c>
      <c r="D3526" t="s">
        <v>2207</v>
      </c>
      <c r="E3526" t="str">
        <f t="shared" si="54"/>
        <v>112101-Cultivo de algodão herbáceo</v>
      </c>
    </row>
    <row r="3527" spans="1:5" hidden="1">
      <c r="A3527">
        <v>4065</v>
      </c>
      <c r="B3527">
        <v>112102</v>
      </c>
      <c r="D3527" t="s">
        <v>2208</v>
      </c>
      <c r="E3527" t="str">
        <f t="shared" si="54"/>
        <v>112102-Cultivo de juta</v>
      </c>
    </row>
    <row r="3528" spans="1:5" hidden="1">
      <c r="A3528">
        <v>4065</v>
      </c>
      <c r="B3528">
        <v>112199</v>
      </c>
      <c r="D3528" t="s">
        <v>2209</v>
      </c>
      <c r="E3528" t="str">
        <f t="shared" ref="E3528:E3591" si="55">CONCATENATE(B3528,"-",D3528)</f>
        <v>112199-Cultivo de outras fibras de lavoura temporária não especificadas</v>
      </c>
    </row>
    <row r="3529" spans="1:5" hidden="1">
      <c r="A3529">
        <v>4065</v>
      </c>
      <c r="B3529">
        <v>113000</v>
      </c>
      <c r="D3529" t="s">
        <v>2210</v>
      </c>
      <c r="E3529" t="str">
        <f t="shared" si="55"/>
        <v>113000-Cultivo de cana-de-açúcar</v>
      </c>
    </row>
    <row r="3530" spans="1:5" hidden="1">
      <c r="A3530">
        <v>4065</v>
      </c>
      <c r="B3530">
        <v>114800</v>
      </c>
      <c r="D3530" t="s">
        <v>2211</v>
      </c>
      <c r="E3530" t="str">
        <f t="shared" si="55"/>
        <v>114800-Cultivo de fumo</v>
      </c>
    </row>
    <row r="3531" spans="1:5" hidden="1">
      <c r="A3531">
        <v>4065</v>
      </c>
      <c r="B3531">
        <v>115600</v>
      </c>
      <c r="D3531" t="s">
        <v>2212</v>
      </c>
      <c r="E3531" t="str">
        <f t="shared" si="55"/>
        <v>115600-Cultivo de soja</v>
      </c>
    </row>
    <row r="3532" spans="1:5" hidden="1">
      <c r="A3532">
        <v>4065</v>
      </c>
      <c r="B3532">
        <v>116401</v>
      </c>
      <c r="D3532" t="s">
        <v>2213</v>
      </c>
      <c r="E3532" t="str">
        <f t="shared" si="55"/>
        <v>116401-Cultivo de amendoim</v>
      </c>
    </row>
    <row r="3533" spans="1:5" hidden="1">
      <c r="A3533">
        <v>4065</v>
      </c>
      <c r="B3533">
        <v>116402</v>
      </c>
      <c r="D3533" t="s">
        <v>2214</v>
      </c>
      <c r="E3533" t="str">
        <f t="shared" si="55"/>
        <v>116402-Cultivo de girassol</v>
      </c>
    </row>
    <row r="3534" spans="1:5" hidden="1">
      <c r="A3534">
        <v>4065</v>
      </c>
      <c r="B3534">
        <v>116403</v>
      </c>
      <c r="D3534" t="s">
        <v>2215</v>
      </c>
      <c r="E3534" t="str">
        <f t="shared" si="55"/>
        <v>116403-Cultivo de mamona</v>
      </c>
    </row>
    <row r="3535" spans="1:5" hidden="1">
      <c r="A3535">
        <v>4065</v>
      </c>
      <c r="B3535">
        <v>116499</v>
      </c>
      <c r="D3535" t="s">
        <v>2216</v>
      </c>
      <c r="E3535" t="str">
        <f t="shared" si="55"/>
        <v>116499-Cultivo de outras oleaginosas de lavoura temporária não especificadas</v>
      </c>
    </row>
    <row r="3536" spans="1:5" hidden="1">
      <c r="A3536">
        <v>4065</v>
      </c>
      <c r="B3536">
        <v>119901</v>
      </c>
      <c r="D3536" t="s">
        <v>2217</v>
      </c>
      <c r="E3536" t="str">
        <f t="shared" si="55"/>
        <v>119901-Cultivo de abacaxi</v>
      </c>
    </row>
    <row r="3537" spans="1:5" hidden="1">
      <c r="A3537">
        <v>4065</v>
      </c>
      <c r="B3537">
        <v>119902</v>
      </c>
      <c r="D3537" t="s">
        <v>2218</v>
      </c>
      <c r="E3537" t="str">
        <f t="shared" si="55"/>
        <v>119902-Cultivo de alho</v>
      </c>
    </row>
    <row r="3538" spans="1:5" hidden="1">
      <c r="A3538">
        <v>4065</v>
      </c>
      <c r="B3538">
        <v>119903</v>
      </c>
      <c r="D3538" t="s">
        <v>2219</v>
      </c>
      <c r="E3538" t="str">
        <f t="shared" si="55"/>
        <v>119903-Cultivo de batata-inglesa</v>
      </c>
    </row>
    <row r="3539" spans="1:5" hidden="1">
      <c r="A3539">
        <v>4065</v>
      </c>
      <c r="B3539">
        <v>119904</v>
      </c>
      <c r="D3539" t="s">
        <v>2220</v>
      </c>
      <c r="E3539" t="str">
        <f t="shared" si="55"/>
        <v>119904-Cultivo de cebola</v>
      </c>
    </row>
    <row r="3540" spans="1:5" hidden="1">
      <c r="A3540">
        <v>4065</v>
      </c>
      <c r="B3540">
        <v>119905</v>
      </c>
      <c r="D3540" t="s">
        <v>2221</v>
      </c>
      <c r="E3540" t="str">
        <f t="shared" si="55"/>
        <v>119905-Cultivo de feijão</v>
      </c>
    </row>
    <row r="3541" spans="1:5" hidden="1">
      <c r="A3541">
        <v>4065</v>
      </c>
      <c r="B3541">
        <v>119906</v>
      </c>
      <c r="D3541" t="s">
        <v>2222</v>
      </c>
      <c r="E3541" t="str">
        <f t="shared" si="55"/>
        <v>119906-Cultivo de mandioca</v>
      </c>
    </row>
    <row r="3542" spans="1:5" hidden="1">
      <c r="A3542">
        <v>4065</v>
      </c>
      <c r="B3542">
        <v>119907</v>
      </c>
      <c r="D3542" t="s">
        <v>2223</v>
      </c>
      <c r="E3542" t="str">
        <f t="shared" si="55"/>
        <v>119907-Cultivo de melão</v>
      </c>
    </row>
    <row r="3543" spans="1:5" hidden="1">
      <c r="A3543">
        <v>4065</v>
      </c>
      <c r="B3543">
        <v>119908</v>
      </c>
      <c r="D3543" t="s">
        <v>2224</v>
      </c>
      <c r="E3543" t="str">
        <f t="shared" si="55"/>
        <v>119908-Cultivo de melancia</v>
      </c>
    </row>
    <row r="3544" spans="1:5" hidden="1">
      <c r="A3544">
        <v>4065</v>
      </c>
      <c r="B3544">
        <v>119909</v>
      </c>
      <c r="D3544" t="s">
        <v>2225</v>
      </c>
      <c r="E3544" t="str">
        <f t="shared" si="55"/>
        <v>119909-Cultivo de tomate rasteiro</v>
      </c>
    </row>
    <row r="3545" spans="1:5" hidden="1">
      <c r="A3545">
        <v>4065</v>
      </c>
      <c r="B3545">
        <v>119999</v>
      </c>
      <c r="D3545" t="s">
        <v>2226</v>
      </c>
      <c r="E3545" t="str">
        <f t="shared" si="55"/>
        <v>119999-Cultivo de outras plantas de lavoura temporária não especificadas</v>
      </c>
    </row>
    <row r="3546" spans="1:5" hidden="1">
      <c r="A3546">
        <v>4065</v>
      </c>
      <c r="B3546">
        <v>121101</v>
      </c>
      <c r="D3546" t="s">
        <v>2227</v>
      </c>
      <c r="E3546" t="str">
        <f t="shared" si="55"/>
        <v>121101-Horticultura, exceto morango</v>
      </c>
    </row>
    <row r="3547" spans="1:5" hidden="1">
      <c r="A3547">
        <v>4065</v>
      </c>
      <c r="B3547">
        <v>121102</v>
      </c>
      <c r="D3547" t="s">
        <v>2228</v>
      </c>
      <c r="E3547" t="str">
        <f t="shared" si="55"/>
        <v>121102-Cultivo de morango</v>
      </c>
    </row>
    <row r="3548" spans="1:5" hidden="1">
      <c r="A3548">
        <v>4065</v>
      </c>
      <c r="B3548">
        <v>122900</v>
      </c>
      <c r="D3548" t="s">
        <v>2229</v>
      </c>
      <c r="E3548" t="str">
        <f t="shared" si="55"/>
        <v>122900-Cultivo de flores e plantas ornamentais</v>
      </c>
    </row>
    <row r="3549" spans="1:5" hidden="1">
      <c r="A3549">
        <v>4065</v>
      </c>
      <c r="B3549">
        <v>131800</v>
      </c>
      <c r="D3549" t="s">
        <v>2230</v>
      </c>
      <c r="E3549" t="str">
        <f t="shared" si="55"/>
        <v>131800-Cultivo de laranja</v>
      </c>
    </row>
    <row r="3550" spans="1:5" hidden="1">
      <c r="A3550">
        <v>4065</v>
      </c>
      <c r="B3550">
        <v>132600</v>
      </c>
      <c r="D3550" t="s">
        <v>2231</v>
      </c>
      <c r="E3550" t="str">
        <f t="shared" si="55"/>
        <v>132600-Cultivo de uva</v>
      </c>
    </row>
    <row r="3551" spans="1:5" hidden="1">
      <c r="A3551">
        <v>4065</v>
      </c>
      <c r="B3551">
        <v>133401</v>
      </c>
      <c r="D3551" t="s">
        <v>2232</v>
      </c>
      <c r="E3551" t="str">
        <f t="shared" si="55"/>
        <v>133401-Cultivo de açaí</v>
      </c>
    </row>
    <row r="3552" spans="1:5" hidden="1">
      <c r="A3552">
        <v>4065</v>
      </c>
      <c r="B3552">
        <v>133402</v>
      </c>
      <c r="D3552" t="s">
        <v>2233</v>
      </c>
      <c r="E3552" t="str">
        <f t="shared" si="55"/>
        <v>133402-Cultivo de banana</v>
      </c>
    </row>
    <row r="3553" spans="1:5" hidden="1">
      <c r="A3553">
        <v>4065</v>
      </c>
      <c r="B3553">
        <v>133403</v>
      </c>
      <c r="D3553" t="s">
        <v>2234</v>
      </c>
      <c r="E3553" t="str">
        <f t="shared" si="55"/>
        <v>133403-Cultivo de caju</v>
      </c>
    </row>
    <row r="3554" spans="1:5" hidden="1">
      <c r="A3554">
        <v>4065</v>
      </c>
      <c r="B3554">
        <v>133404</v>
      </c>
      <c r="D3554" t="s">
        <v>2235</v>
      </c>
      <c r="E3554" t="str">
        <f t="shared" si="55"/>
        <v>133404-Cultivo de cítricos, exceto laranja</v>
      </c>
    </row>
    <row r="3555" spans="1:5" hidden="1">
      <c r="A3555">
        <v>4065</v>
      </c>
      <c r="B3555">
        <v>133405</v>
      </c>
      <c r="D3555" t="s">
        <v>2236</v>
      </c>
      <c r="E3555" t="str">
        <f t="shared" si="55"/>
        <v>133405-Cultivo de coco-da-baía</v>
      </c>
    </row>
    <row r="3556" spans="1:5" hidden="1">
      <c r="A3556">
        <v>4065</v>
      </c>
      <c r="B3556">
        <v>133406</v>
      </c>
      <c r="D3556" t="s">
        <v>2237</v>
      </c>
      <c r="E3556" t="str">
        <f t="shared" si="55"/>
        <v>133406-Cultivo de guaraná</v>
      </c>
    </row>
    <row r="3557" spans="1:5" hidden="1">
      <c r="A3557">
        <v>4065</v>
      </c>
      <c r="B3557">
        <v>133407</v>
      </c>
      <c r="D3557" t="s">
        <v>2238</v>
      </c>
      <c r="E3557" t="str">
        <f t="shared" si="55"/>
        <v>133407-Cultivo de maçã</v>
      </c>
    </row>
    <row r="3558" spans="1:5" hidden="1">
      <c r="A3558">
        <v>4065</v>
      </c>
      <c r="B3558">
        <v>133408</v>
      </c>
      <c r="D3558" t="s">
        <v>2239</v>
      </c>
      <c r="E3558" t="str">
        <f t="shared" si="55"/>
        <v>133408-Cultivo de mamão</v>
      </c>
    </row>
    <row r="3559" spans="1:5" hidden="1">
      <c r="A3559">
        <v>4065</v>
      </c>
      <c r="B3559">
        <v>133409</v>
      </c>
      <c r="D3559" t="s">
        <v>2240</v>
      </c>
      <c r="E3559" t="str">
        <f t="shared" si="55"/>
        <v>133409-Cultivo de maracujá</v>
      </c>
    </row>
    <row r="3560" spans="1:5" hidden="1">
      <c r="A3560">
        <v>4065</v>
      </c>
      <c r="B3560">
        <v>133410</v>
      </c>
      <c r="D3560" t="s">
        <v>2241</v>
      </c>
      <c r="E3560" t="str">
        <f t="shared" si="55"/>
        <v>133410-Cultivo de manga</v>
      </c>
    </row>
    <row r="3561" spans="1:5" hidden="1">
      <c r="A3561">
        <v>4065</v>
      </c>
      <c r="B3561">
        <v>133411</v>
      </c>
      <c r="D3561" t="s">
        <v>2242</v>
      </c>
      <c r="E3561" t="str">
        <f t="shared" si="55"/>
        <v>133411-Cultivo de pêssego</v>
      </c>
    </row>
    <row r="3562" spans="1:5" hidden="1">
      <c r="A3562">
        <v>4065</v>
      </c>
      <c r="B3562">
        <v>133499</v>
      </c>
      <c r="D3562" t="s">
        <v>2243</v>
      </c>
      <c r="E3562" t="str">
        <f t="shared" si="55"/>
        <v>133499-Cultivo de frutas de lavoura permanente não especificadas</v>
      </c>
    </row>
    <row r="3563" spans="1:5" hidden="1">
      <c r="A3563">
        <v>4065</v>
      </c>
      <c r="B3563">
        <v>134200</v>
      </c>
      <c r="D3563" t="s">
        <v>2244</v>
      </c>
      <c r="E3563" t="str">
        <f t="shared" si="55"/>
        <v>134200-Cultivo de café</v>
      </c>
    </row>
    <row r="3564" spans="1:5" hidden="1">
      <c r="A3564">
        <v>4065</v>
      </c>
      <c r="B3564">
        <v>135100</v>
      </c>
      <c r="D3564" t="s">
        <v>2245</v>
      </c>
      <c r="E3564" t="str">
        <f t="shared" si="55"/>
        <v>135100-Cultivo de cacau</v>
      </c>
    </row>
    <row r="3565" spans="1:5" hidden="1">
      <c r="A3565">
        <v>4065</v>
      </c>
      <c r="B3565">
        <v>139301</v>
      </c>
      <c r="D3565" t="s">
        <v>2246</v>
      </c>
      <c r="E3565" t="str">
        <f t="shared" si="55"/>
        <v>139301-Cultivo de chá-da-índia</v>
      </c>
    </row>
    <row r="3566" spans="1:5" hidden="1">
      <c r="A3566">
        <v>4065</v>
      </c>
      <c r="B3566">
        <v>139302</v>
      </c>
      <c r="D3566" t="s">
        <v>2247</v>
      </c>
      <c r="E3566" t="str">
        <f t="shared" si="55"/>
        <v>139302-Cultivo de erva-mate</v>
      </c>
    </row>
    <row r="3567" spans="1:5" hidden="1">
      <c r="A3567">
        <v>4065</v>
      </c>
      <c r="B3567">
        <v>139303</v>
      </c>
      <c r="D3567" t="s">
        <v>2248</v>
      </c>
      <c r="E3567" t="str">
        <f t="shared" si="55"/>
        <v>139303-Cultivo de pimenta-do-reino</v>
      </c>
    </row>
    <row r="3568" spans="1:5" hidden="1">
      <c r="A3568">
        <v>4065</v>
      </c>
      <c r="B3568">
        <v>139304</v>
      </c>
      <c r="D3568" t="s">
        <v>2249</v>
      </c>
      <c r="E3568" t="str">
        <f t="shared" si="55"/>
        <v>139304-Cultivo de plantas para condimento, exceto pimenta-do-reino</v>
      </c>
    </row>
    <row r="3569" spans="1:5" hidden="1">
      <c r="A3569">
        <v>4065</v>
      </c>
      <c r="B3569">
        <v>139305</v>
      </c>
      <c r="D3569" t="s">
        <v>2250</v>
      </c>
      <c r="E3569" t="str">
        <f t="shared" si="55"/>
        <v>139305-Cultivo de dendê</v>
      </c>
    </row>
    <row r="3570" spans="1:5" hidden="1">
      <c r="A3570">
        <v>4065</v>
      </c>
      <c r="B3570">
        <v>139306</v>
      </c>
      <c r="D3570" t="s">
        <v>2251</v>
      </c>
      <c r="E3570" t="str">
        <f t="shared" si="55"/>
        <v>139306-Cultivo de seringueira</v>
      </c>
    </row>
    <row r="3571" spans="1:5" hidden="1">
      <c r="A3571">
        <v>4065</v>
      </c>
      <c r="B3571">
        <v>139399</v>
      </c>
      <c r="D3571" t="s">
        <v>2252</v>
      </c>
      <c r="E3571" t="str">
        <f t="shared" si="55"/>
        <v>139399-Cultivo de outras plantas de lavoura permanente não especificadas</v>
      </c>
    </row>
    <row r="3572" spans="1:5" hidden="1">
      <c r="A3572">
        <v>4065</v>
      </c>
      <c r="B3572">
        <v>141501</v>
      </c>
      <c r="D3572" t="s">
        <v>2253</v>
      </c>
      <c r="E3572" t="str">
        <f t="shared" si="55"/>
        <v>141501-Produção de sementes certificadas, exceto de forrageiras para pasto</v>
      </c>
    </row>
    <row r="3573" spans="1:5" hidden="1">
      <c r="A3573">
        <v>4065</v>
      </c>
      <c r="B3573">
        <v>141502</v>
      </c>
      <c r="D3573" t="s">
        <v>2254</v>
      </c>
      <c r="E3573" t="str">
        <f t="shared" si="55"/>
        <v>141502-Produção de sementes certificadas de forrageiras para formação de pasto</v>
      </c>
    </row>
    <row r="3574" spans="1:5" hidden="1">
      <c r="A3574">
        <v>4065</v>
      </c>
      <c r="B3574">
        <v>142300</v>
      </c>
      <c r="D3574" t="s">
        <v>2255</v>
      </c>
      <c r="E3574" t="str">
        <f t="shared" si="55"/>
        <v>142300-Produção de mudas e outras formas de propagação vegetal, certificadas</v>
      </c>
    </row>
    <row r="3575" spans="1:5" hidden="1">
      <c r="A3575">
        <v>4065</v>
      </c>
      <c r="B3575">
        <v>151201</v>
      </c>
      <c r="D3575" t="s">
        <v>2256</v>
      </c>
      <c r="E3575" t="str">
        <f t="shared" si="55"/>
        <v>151201-Criação de bovinos para corte</v>
      </c>
    </row>
    <row r="3576" spans="1:5" hidden="1">
      <c r="A3576">
        <v>4065</v>
      </c>
      <c r="B3576">
        <v>151202</v>
      </c>
      <c r="D3576" t="s">
        <v>2257</v>
      </c>
      <c r="E3576" t="str">
        <f t="shared" si="55"/>
        <v>151202-Criação de bovinos para leite</v>
      </c>
    </row>
    <row r="3577" spans="1:5" hidden="1">
      <c r="A3577">
        <v>4065</v>
      </c>
      <c r="B3577">
        <v>151203</v>
      </c>
      <c r="D3577" t="s">
        <v>2258</v>
      </c>
      <c r="E3577" t="str">
        <f t="shared" si="55"/>
        <v>151203-Criação de bovinos, exceto para corte e leite</v>
      </c>
    </row>
    <row r="3578" spans="1:5" hidden="1">
      <c r="A3578">
        <v>4065</v>
      </c>
      <c r="B3578">
        <v>152101</v>
      </c>
      <c r="D3578" t="s">
        <v>2259</v>
      </c>
      <c r="E3578" t="str">
        <f t="shared" si="55"/>
        <v>152101-Criação de bufalinos</v>
      </c>
    </row>
    <row r="3579" spans="1:5" hidden="1">
      <c r="A3579">
        <v>4065</v>
      </c>
      <c r="B3579">
        <v>152102</v>
      </c>
      <c r="D3579" t="s">
        <v>2260</v>
      </c>
      <c r="E3579" t="str">
        <f t="shared" si="55"/>
        <v>152102-Criação de eqüinos</v>
      </c>
    </row>
    <row r="3580" spans="1:5" hidden="1">
      <c r="A3580">
        <v>4065</v>
      </c>
      <c r="B3580">
        <v>152103</v>
      </c>
      <c r="D3580" t="s">
        <v>2261</v>
      </c>
      <c r="E3580" t="str">
        <f t="shared" si="55"/>
        <v>152103-Criação de asininos e muares</v>
      </c>
    </row>
    <row r="3581" spans="1:5" hidden="1">
      <c r="A3581">
        <v>4065</v>
      </c>
      <c r="B3581">
        <v>153901</v>
      </c>
      <c r="D3581" t="s">
        <v>2262</v>
      </c>
      <c r="E3581" t="str">
        <f t="shared" si="55"/>
        <v>153901-Criação de caprinos</v>
      </c>
    </row>
    <row r="3582" spans="1:5" hidden="1">
      <c r="A3582">
        <v>4065</v>
      </c>
      <c r="B3582">
        <v>153902</v>
      </c>
      <c r="D3582" t="s">
        <v>2263</v>
      </c>
      <c r="E3582" t="str">
        <f t="shared" si="55"/>
        <v>153902-Criação de ovinos, inclusive para produção de lã</v>
      </c>
    </row>
    <row r="3583" spans="1:5" hidden="1">
      <c r="A3583">
        <v>4065</v>
      </c>
      <c r="B3583">
        <v>154700</v>
      </c>
      <c r="D3583" t="s">
        <v>2264</v>
      </c>
      <c r="E3583" t="str">
        <f t="shared" si="55"/>
        <v>154700-Criação de suínos</v>
      </c>
    </row>
    <row r="3584" spans="1:5" hidden="1">
      <c r="A3584">
        <v>4065</v>
      </c>
      <c r="B3584">
        <v>155501</v>
      </c>
      <c r="D3584" t="s">
        <v>2265</v>
      </c>
      <c r="E3584" t="str">
        <f t="shared" si="55"/>
        <v>155501-Criação de frangos para corte</v>
      </c>
    </row>
    <row r="3585" spans="1:5" hidden="1">
      <c r="A3585">
        <v>4065</v>
      </c>
      <c r="B3585">
        <v>155502</v>
      </c>
      <c r="D3585" t="s">
        <v>2266</v>
      </c>
      <c r="E3585" t="str">
        <f t="shared" si="55"/>
        <v>155502-Produção de pintos de um dia</v>
      </c>
    </row>
    <row r="3586" spans="1:5" hidden="1">
      <c r="A3586">
        <v>4065</v>
      </c>
      <c r="B3586">
        <v>155503</v>
      </c>
      <c r="D3586" t="s">
        <v>2267</v>
      </c>
      <c r="E3586" t="str">
        <f t="shared" si="55"/>
        <v>155503-Criação de outros galináceos, exceto para corte</v>
      </c>
    </row>
    <row r="3587" spans="1:5" hidden="1">
      <c r="A3587">
        <v>4065</v>
      </c>
      <c r="B3587">
        <v>155504</v>
      </c>
      <c r="D3587" t="s">
        <v>2268</v>
      </c>
      <c r="E3587" t="str">
        <f t="shared" si="55"/>
        <v>155504-Criação de aves, exceto galináceos</v>
      </c>
    </row>
    <row r="3588" spans="1:5" hidden="1">
      <c r="A3588">
        <v>4065</v>
      </c>
      <c r="B3588">
        <v>155505</v>
      </c>
      <c r="D3588" t="s">
        <v>2269</v>
      </c>
      <c r="E3588" t="str">
        <f t="shared" si="55"/>
        <v>155505-Produção de ovos</v>
      </c>
    </row>
    <row r="3589" spans="1:5" hidden="1">
      <c r="A3589">
        <v>4065</v>
      </c>
      <c r="B3589">
        <v>159801</v>
      </c>
      <c r="D3589" t="s">
        <v>2270</v>
      </c>
      <c r="E3589" t="str">
        <f t="shared" si="55"/>
        <v>159801-Apicultura</v>
      </c>
    </row>
    <row r="3590" spans="1:5" hidden="1">
      <c r="A3590">
        <v>4065</v>
      </c>
      <c r="B3590">
        <v>159802</v>
      </c>
      <c r="D3590" t="s">
        <v>2271</v>
      </c>
      <c r="E3590" t="str">
        <f t="shared" si="55"/>
        <v>159802-Criação de animais de estimação</v>
      </c>
    </row>
    <row r="3591" spans="1:5" hidden="1">
      <c r="A3591">
        <v>4065</v>
      </c>
      <c r="B3591">
        <v>159803</v>
      </c>
      <c r="D3591" t="s">
        <v>2272</v>
      </c>
      <c r="E3591" t="str">
        <f t="shared" si="55"/>
        <v>159803-Criação de escargô</v>
      </c>
    </row>
    <row r="3592" spans="1:5" hidden="1">
      <c r="A3592">
        <v>4065</v>
      </c>
      <c r="B3592">
        <v>159804</v>
      </c>
      <c r="D3592" t="s">
        <v>2273</v>
      </c>
      <c r="E3592" t="str">
        <f t="shared" ref="E3592:E3655" si="56">CONCATENATE(B3592,"-",D3592)</f>
        <v>159804-Criação de bicho-da-seda</v>
      </c>
    </row>
    <row r="3593" spans="1:5" hidden="1">
      <c r="A3593">
        <v>4065</v>
      </c>
      <c r="B3593">
        <v>159899</v>
      </c>
      <c r="D3593" t="s">
        <v>2274</v>
      </c>
      <c r="E3593" t="str">
        <f t="shared" si="56"/>
        <v>159899-Criação de animais não especificados</v>
      </c>
    </row>
    <row r="3594" spans="1:5" hidden="1">
      <c r="A3594">
        <v>4065</v>
      </c>
      <c r="B3594">
        <v>161001</v>
      </c>
      <c r="D3594" t="s">
        <v>2275</v>
      </c>
      <c r="E3594" t="str">
        <f t="shared" si="56"/>
        <v>161001-Serviço de pulverização e controle de pragas agrícolas</v>
      </c>
    </row>
    <row r="3595" spans="1:5" hidden="1">
      <c r="A3595">
        <v>4065</v>
      </c>
      <c r="B3595">
        <v>161002</v>
      </c>
      <c r="D3595" t="s">
        <v>2276</v>
      </c>
      <c r="E3595" t="str">
        <f t="shared" si="56"/>
        <v>161002-Serviço de poda de árvores para lavouras</v>
      </c>
    </row>
    <row r="3596" spans="1:5" hidden="1">
      <c r="A3596">
        <v>4065</v>
      </c>
      <c r="B3596">
        <v>161003</v>
      </c>
      <c r="D3596" t="s">
        <v>2277</v>
      </c>
      <c r="E3596" t="str">
        <f t="shared" si="56"/>
        <v>161003-Serviço de preparação de terreno, cultivo e colheita</v>
      </c>
    </row>
    <row r="3597" spans="1:5" hidden="1">
      <c r="A3597">
        <v>4065</v>
      </c>
      <c r="B3597">
        <v>161099</v>
      </c>
      <c r="D3597" t="s">
        <v>2278</v>
      </c>
      <c r="E3597" t="str">
        <f t="shared" si="56"/>
        <v>161099-Atividades de apoio à agricultura não especificadas</v>
      </c>
    </row>
    <row r="3598" spans="1:5" hidden="1">
      <c r="A3598">
        <v>4065</v>
      </c>
      <c r="B3598">
        <v>162801</v>
      </c>
      <c r="D3598" t="s">
        <v>2279</v>
      </c>
      <c r="E3598" t="str">
        <f t="shared" si="56"/>
        <v>162801-Serviço de inseminação artificial em animais</v>
      </c>
    </row>
    <row r="3599" spans="1:5" hidden="1">
      <c r="A3599">
        <v>4065</v>
      </c>
      <c r="B3599">
        <v>162802</v>
      </c>
      <c r="D3599" t="s">
        <v>2280</v>
      </c>
      <c r="E3599" t="str">
        <f t="shared" si="56"/>
        <v>162802-Serviço de tosquiamento de ovinos</v>
      </c>
    </row>
    <row r="3600" spans="1:5" hidden="1">
      <c r="A3600">
        <v>4065</v>
      </c>
      <c r="B3600">
        <v>162803</v>
      </c>
      <c r="D3600" t="s">
        <v>2281</v>
      </c>
      <c r="E3600" t="str">
        <f t="shared" si="56"/>
        <v>162803-Serviço de manejo de animais</v>
      </c>
    </row>
    <row r="3601" spans="1:5" hidden="1">
      <c r="A3601">
        <v>4065</v>
      </c>
      <c r="B3601">
        <v>162899</v>
      </c>
      <c r="D3601" t="s">
        <v>2282</v>
      </c>
      <c r="E3601" t="str">
        <f t="shared" si="56"/>
        <v>162899-Atividades de apoio à pecuária não especificadas</v>
      </c>
    </row>
    <row r="3602" spans="1:5" hidden="1">
      <c r="A3602">
        <v>4065</v>
      </c>
      <c r="B3602">
        <v>163600</v>
      </c>
      <c r="D3602" t="s">
        <v>2283</v>
      </c>
      <c r="E3602" t="str">
        <f t="shared" si="56"/>
        <v>163600-Atividades de pós-colheita</v>
      </c>
    </row>
    <row r="3603" spans="1:5" hidden="1">
      <c r="A3603">
        <v>4066</v>
      </c>
      <c r="B3603">
        <v>111301</v>
      </c>
      <c r="D3603" t="s">
        <v>2203</v>
      </c>
      <c r="E3603" t="str">
        <f t="shared" si="56"/>
        <v>111301-Cultivo de arroz</v>
      </c>
    </row>
    <row r="3604" spans="1:5" hidden="1">
      <c r="A3604">
        <v>4066</v>
      </c>
      <c r="B3604">
        <v>111302</v>
      </c>
      <c r="D3604" t="s">
        <v>2204</v>
      </c>
      <c r="E3604" t="str">
        <f t="shared" si="56"/>
        <v>111302-Cultivo de milho</v>
      </c>
    </row>
    <row r="3605" spans="1:5" hidden="1">
      <c r="A3605">
        <v>4066</v>
      </c>
      <c r="B3605">
        <v>111303</v>
      </c>
      <c r="D3605" t="s">
        <v>2205</v>
      </c>
      <c r="E3605" t="str">
        <f t="shared" si="56"/>
        <v>111303-Cultivo de trigo</v>
      </c>
    </row>
    <row r="3606" spans="1:5" hidden="1">
      <c r="A3606">
        <v>4066</v>
      </c>
      <c r="B3606">
        <v>111399</v>
      </c>
      <c r="D3606" t="s">
        <v>2206</v>
      </c>
      <c r="E3606" t="str">
        <f t="shared" si="56"/>
        <v>111399-Cultivo de outros cereais não especificados</v>
      </c>
    </row>
    <row r="3607" spans="1:5" hidden="1">
      <c r="A3607">
        <v>4066</v>
      </c>
      <c r="B3607">
        <v>112101</v>
      </c>
      <c r="D3607" t="s">
        <v>2207</v>
      </c>
      <c r="E3607" t="str">
        <f t="shared" si="56"/>
        <v>112101-Cultivo de algodão herbáceo</v>
      </c>
    </row>
    <row r="3608" spans="1:5" hidden="1">
      <c r="A3608">
        <v>4066</v>
      </c>
      <c r="B3608">
        <v>112102</v>
      </c>
      <c r="D3608" t="s">
        <v>2208</v>
      </c>
      <c r="E3608" t="str">
        <f t="shared" si="56"/>
        <v>112102-Cultivo de juta</v>
      </c>
    </row>
    <row r="3609" spans="1:5" hidden="1">
      <c r="A3609">
        <v>4066</v>
      </c>
      <c r="B3609">
        <v>112199</v>
      </c>
      <c r="D3609" t="s">
        <v>2209</v>
      </c>
      <c r="E3609" t="str">
        <f t="shared" si="56"/>
        <v>112199-Cultivo de outras fibras de lavoura temporária não especificadas</v>
      </c>
    </row>
    <row r="3610" spans="1:5" hidden="1">
      <c r="A3610">
        <v>4066</v>
      </c>
      <c r="B3610">
        <v>113000</v>
      </c>
      <c r="D3610" t="s">
        <v>2210</v>
      </c>
      <c r="E3610" t="str">
        <f t="shared" si="56"/>
        <v>113000-Cultivo de cana-de-açúcar</v>
      </c>
    </row>
    <row r="3611" spans="1:5" hidden="1">
      <c r="A3611">
        <v>4066</v>
      </c>
      <c r="B3611">
        <v>114800</v>
      </c>
      <c r="D3611" t="s">
        <v>2211</v>
      </c>
      <c r="E3611" t="str">
        <f t="shared" si="56"/>
        <v>114800-Cultivo de fumo</v>
      </c>
    </row>
    <row r="3612" spans="1:5" hidden="1">
      <c r="A3612">
        <v>4066</v>
      </c>
      <c r="B3612">
        <v>115600</v>
      </c>
      <c r="D3612" t="s">
        <v>2212</v>
      </c>
      <c r="E3612" t="str">
        <f t="shared" si="56"/>
        <v>115600-Cultivo de soja</v>
      </c>
    </row>
    <row r="3613" spans="1:5" hidden="1">
      <c r="A3613">
        <v>4066</v>
      </c>
      <c r="B3613">
        <v>116401</v>
      </c>
      <c r="D3613" t="s">
        <v>2213</v>
      </c>
      <c r="E3613" t="str">
        <f t="shared" si="56"/>
        <v>116401-Cultivo de amendoim</v>
      </c>
    </row>
    <row r="3614" spans="1:5" hidden="1">
      <c r="A3614">
        <v>4066</v>
      </c>
      <c r="B3614">
        <v>116402</v>
      </c>
      <c r="D3614" t="s">
        <v>2214</v>
      </c>
      <c r="E3614" t="str">
        <f t="shared" si="56"/>
        <v>116402-Cultivo de girassol</v>
      </c>
    </row>
    <row r="3615" spans="1:5" hidden="1">
      <c r="A3615">
        <v>4066</v>
      </c>
      <c r="B3615">
        <v>116403</v>
      </c>
      <c r="D3615" t="s">
        <v>2215</v>
      </c>
      <c r="E3615" t="str">
        <f t="shared" si="56"/>
        <v>116403-Cultivo de mamona</v>
      </c>
    </row>
    <row r="3616" spans="1:5" hidden="1">
      <c r="A3616">
        <v>4066</v>
      </c>
      <c r="B3616">
        <v>116499</v>
      </c>
      <c r="D3616" t="s">
        <v>2216</v>
      </c>
      <c r="E3616" t="str">
        <f t="shared" si="56"/>
        <v>116499-Cultivo de outras oleaginosas de lavoura temporária não especificadas</v>
      </c>
    </row>
    <row r="3617" spans="1:5" hidden="1">
      <c r="A3617">
        <v>4066</v>
      </c>
      <c r="B3617">
        <v>119901</v>
      </c>
      <c r="D3617" t="s">
        <v>2217</v>
      </c>
      <c r="E3617" t="str">
        <f t="shared" si="56"/>
        <v>119901-Cultivo de abacaxi</v>
      </c>
    </row>
    <row r="3618" spans="1:5" hidden="1">
      <c r="A3618">
        <v>4066</v>
      </c>
      <c r="B3618">
        <v>119902</v>
      </c>
      <c r="D3618" t="s">
        <v>2218</v>
      </c>
      <c r="E3618" t="str">
        <f t="shared" si="56"/>
        <v>119902-Cultivo de alho</v>
      </c>
    </row>
    <row r="3619" spans="1:5" hidden="1">
      <c r="A3619">
        <v>4066</v>
      </c>
      <c r="B3619">
        <v>119903</v>
      </c>
      <c r="D3619" t="s">
        <v>2219</v>
      </c>
      <c r="E3619" t="str">
        <f t="shared" si="56"/>
        <v>119903-Cultivo de batata-inglesa</v>
      </c>
    </row>
    <row r="3620" spans="1:5" hidden="1">
      <c r="A3620">
        <v>4066</v>
      </c>
      <c r="B3620">
        <v>119904</v>
      </c>
      <c r="D3620" t="s">
        <v>2220</v>
      </c>
      <c r="E3620" t="str">
        <f t="shared" si="56"/>
        <v>119904-Cultivo de cebola</v>
      </c>
    </row>
    <row r="3621" spans="1:5" hidden="1">
      <c r="A3621">
        <v>4066</v>
      </c>
      <c r="B3621">
        <v>119905</v>
      </c>
      <c r="D3621" t="s">
        <v>2221</v>
      </c>
      <c r="E3621" t="str">
        <f t="shared" si="56"/>
        <v>119905-Cultivo de feijão</v>
      </c>
    </row>
    <row r="3622" spans="1:5" hidden="1">
      <c r="A3622">
        <v>4066</v>
      </c>
      <c r="B3622">
        <v>119906</v>
      </c>
      <c r="D3622" t="s">
        <v>2222</v>
      </c>
      <c r="E3622" t="str">
        <f t="shared" si="56"/>
        <v>119906-Cultivo de mandioca</v>
      </c>
    </row>
    <row r="3623" spans="1:5" hidden="1">
      <c r="A3623">
        <v>4066</v>
      </c>
      <c r="B3623">
        <v>119907</v>
      </c>
      <c r="D3623" t="s">
        <v>2223</v>
      </c>
      <c r="E3623" t="str">
        <f t="shared" si="56"/>
        <v>119907-Cultivo de melão</v>
      </c>
    </row>
    <row r="3624" spans="1:5" hidden="1">
      <c r="A3624">
        <v>4066</v>
      </c>
      <c r="B3624">
        <v>119908</v>
      </c>
      <c r="D3624" t="s">
        <v>2224</v>
      </c>
      <c r="E3624" t="str">
        <f t="shared" si="56"/>
        <v>119908-Cultivo de melancia</v>
      </c>
    </row>
    <row r="3625" spans="1:5" hidden="1">
      <c r="A3625">
        <v>4066</v>
      </c>
      <c r="B3625">
        <v>119909</v>
      </c>
      <c r="D3625" t="s">
        <v>2225</v>
      </c>
      <c r="E3625" t="str">
        <f t="shared" si="56"/>
        <v>119909-Cultivo de tomate rasteiro</v>
      </c>
    </row>
    <row r="3626" spans="1:5" hidden="1">
      <c r="A3626">
        <v>4066</v>
      </c>
      <c r="B3626">
        <v>119999</v>
      </c>
      <c r="D3626" t="s">
        <v>2226</v>
      </c>
      <c r="E3626" t="str">
        <f t="shared" si="56"/>
        <v>119999-Cultivo de outras plantas de lavoura temporária não especificadas</v>
      </c>
    </row>
    <row r="3627" spans="1:5" hidden="1">
      <c r="A3627">
        <v>4066</v>
      </c>
      <c r="B3627">
        <v>121101</v>
      </c>
      <c r="D3627" t="s">
        <v>2227</v>
      </c>
      <c r="E3627" t="str">
        <f t="shared" si="56"/>
        <v>121101-Horticultura, exceto morango</v>
      </c>
    </row>
    <row r="3628" spans="1:5" hidden="1">
      <c r="A3628">
        <v>4066</v>
      </c>
      <c r="B3628">
        <v>121102</v>
      </c>
      <c r="D3628" t="s">
        <v>2228</v>
      </c>
      <c r="E3628" t="str">
        <f t="shared" si="56"/>
        <v>121102-Cultivo de morango</v>
      </c>
    </row>
    <row r="3629" spans="1:5" hidden="1">
      <c r="A3629">
        <v>4066</v>
      </c>
      <c r="B3629">
        <v>122900</v>
      </c>
      <c r="D3629" t="s">
        <v>2229</v>
      </c>
      <c r="E3629" t="str">
        <f t="shared" si="56"/>
        <v>122900-Cultivo de flores e plantas ornamentais</v>
      </c>
    </row>
    <row r="3630" spans="1:5" hidden="1">
      <c r="A3630">
        <v>4066</v>
      </c>
      <c r="B3630">
        <v>131800</v>
      </c>
      <c r="D3630" t="s">
        <v>2230</v>
      </c>
      <c r="E3630" t="str">
        <f t="shared" si="56"/>
        <v>131800-Cultivo de laranja</v>
      </c>
    </row>
    <row r="3631" spans="1:5" hidden="1">
      <c r="A3631">
        <v>4066</v>
      </c>
      <c r="B3631">
        <v>132600</v>
      </c>
      <c r="D3631" t="s">
        <v>2231</v>
      </c>
      <c r="E3631" t="str">
        <f t="shared" si="56"/>
        <v>132600-Cultivo de uva</v>
      </c>
    </row>
    <row r="3632" spans="1:5" hidden="1">
      <c r="A3632">
        <v>4066</v>
      </c>
      <c r="B3632">
        <v>133401</v>
      </c>
      <c r="D3632" t="s">
        <v>2232</v>
      </c>
      <c r="E3632" t="str">
        <f t="shared" si="56"/>
        <v>133401-Cultivo de açaí</v>
      </c>
    </row>
    <row r="3633" spans="1:5" hidden="1">
      <c r="A3633">
        <v>4066</v>
      </c>
      <c r="B3633">
        <v>133402</v>
      </c>
      <c r="D3633" t="s">
        <v>2233</v>
      </c>
      <c r="E3633" t="str">
        <f t="shared" si="56"/>
        <v>133402-Cultivo de banana</v>
      </c>
    </row>
    <row r="3634" spans="1:5" hidden="1">
      <c r="A3634">
        <v>4066</v>
      </c>
      <c r="B3634">
        <v>133403</v>
      </c>
      <c r="D3634" t="s">
        <v>2234</v>
      </c>
      <c r="E3634" t="str">
        <f t="shared" si="56"/>
        <v>133403-Cultivo de caju</v>
      </c>
    </row>
    <row r="3635" spans="1:5" hidden="1">
      <c r="A3635">
        <v>4066</v>
      </c>
      <c r="B3635">
        <v>133404</v>
      </c>
      <c r="D3635" t="s">
        <v>2235</v>
      </c>
      <c r="E3635" t="str">
        <f t="shared" si="56"/>
        <v>133404-Cultivo de cítricos, exceto laranja</v>
      </c>
    </row>
    <row r="3636" spans="1:5" hidden="1">
      <c r="A3636">
        <v>4066</v>
      </c>
      <c r="B3636">
        <v>133405</v>
      </c>
      <c r="D3636" t="s">
        <v>2236</v>
      </c>
      <c r="E3636" t="str">
        <f t="shared" si="56"/>
        <v>133405-Cultivo de coco-da-baía</v>
      </c>
    </row>
    <row r="3637" spans="1:5" hidden="1">
      <c r="A3637">
        <v>4066</v>
      </c>
      <c r="B3637">
        <v>133406</v>
      </c>
      <c r="D3637" t="s">
        <v>2237</v>
      </c>
      <c r="E3637" t="str">
        <f t="shared" si="56"/>
        <v>133406-Cultivo de guaraná</v>
      </c>
    </row>
    <row r="3638" spans="1:5" hidden="1">
      <c r="A3638">
        <v>4066</v>
      </c>
      <c r="B3638">
        <v>133407</v>
      </c>
      <c r="D3638" t="s">
        <v>2238</v>
      </c>
      <c r="E3638" t="str">
        <f t="shared" si="56"/>
        <v>133407-Cultivo de maçã</v>
      </c>
    </row>
    <row r="3639" spans="1:5" hidden="1">
      <c r="A3639">
        <v>4066</v>
      </c>
      <c r="B3639">
        <v>133408</v>
      </c>
      <c r="D3639" t="s">
        <v>2239</v>
      </c>
      <c r="E3639" t="str">
        <f t="shared" si="56"/>
        <v>133408-Cultivo de mamão</v>
      </c>
    </row>
    <row r="3640" spans="1:5" hidden="1">
      <c r="A3640">
        <v>4066</v>
      </c>
      <c r="B3640">
        <v>133409</v>
      </c>
      <c r="D3640" t="s">
        <v>2240</v>
      </c>
      <c r="E3640" t="str">
        <f t="shared" si="56"/>
        <v>133409-Cultivo de maracujá</v>
      </c>
    </row>
    <row r="3641" spans="1:5" hidden="1">
      <c r="A3641">
        <v>4066</v>
      </c>
      <c r="B3641">
        <v>133410</v>
      </c>
      <c r="D3641" t="s">
        <v>2241</v>
      </c>
      <c r="E3641" t="str">
        <f t="shared" si="56"/>
        <v>133410-Cultivo de manga</v>
      </c>
    </row>
    <row r="3642" spans="1:5" hidden="1">
      <c r="A3642">
        <v>4066</v>
      </c>
      <c r="B3642">
        <v>133411</v>
      </c>
      <c r="D3642" t="s">
        <v>2242</v>
      </c>
      <c r="E3642" t="str">
        <f t="shared" si="56"/>
        <v>133411-Cultivo de pêssego</v>
      </c>
    </row>
    <row r="3643" spans="1:5" hidden="1">
      <c r="A3643">
        <v>4066</v>
      </c>
      <c r="B3643">
        <v>133499</v>
      </c>
      <c r="D3643" t="s">
        <v>2243</v>
      </c>
      <c r="E3643" t="str">
        <f t="shared" si="56"/>
        <v>133499-Cultivo de frutas de lavoura permanente não especificadas</v>
      </c>
    </row>
    <row r="3644" spans="1:5" hidden="1">
      <c r="A3644">
        <v>4066</v>
      </c>
      <c r="B3644">
        <v>134200</v>
      </c>
      <c r="D3644" t="s">
        <v>2244</v>
      </c>
      <c r="E3644" t="str">
        <f t="shared" si="56"/>
        <v>134200-Cultivo de café</v>
      </c>
    </row>
    <row r="3645" spans="1:5" hidden="1">
      <c r="A3645">
        <v>4066</v>
      </c>
      <c r="B3645">
        <v>135100</v>
      </c>
      <c r="D3645" t="s">
        <v>2245</v>
      </c>
      <c r="E3645" t="str">
        <f t="shared" si="56"/>
        <v>135100-Cultivo de cacau</v>
      </c>
    </row>
    <row r="3646" spans="1:5" hidden="1">
      <c r="A3646">
        <v>4066</v>
      </c>
      <c r="B3646">
        <v>139301</v>
      </c>
      <c r="D3646" t="s">
        <v>2246</v>
      </c>
      <c r="E3646" t="str">
        <f t="shared" si="56"/>
        <v>139301-Cultivo de chá-da-índia</v>
      </c>
    </row>
    <row r="3647" spans="1:5" hidden="1">
      <c r="A3647">
        <v>4066</v>
      </c>
      <c r="B3647">
        <v>139302</v>
      </c>
      <c r="D3647" t="s">
        <v>2247</v>
      </c>
      <c r="E3647" t="str">
        <f t="shared" si="56"/>
        <v>139302-Cultivo de erva-mate</v>
      </c>
    </row>
    <row r="3648" spans="1:5" hidden="1">
      <c r="A3648">
        <v>4066</v>
      </c>
      <c r="B3648">
        <v>139303</v>
      </c>
      <c r="D3648" t="s">
        <v>2248</v>
      </c>
      <c r="E3648" t="str">
        <f t="shared" si="56"/>
        <v>139303-Cultivo de pimenta-do-reino</v>
      </c>
    </row>
    <row r="3649" spans="1:5" hidden="1">
      <c r="A3649">
        <v>4066</v>
      </c>
      <c r="B3649">
        <v>139304</v>
      </c>
      <c r="D3649" t="s">
        <v>2249</v>
      </c>
      <c r="E3649" t="str">
        <f t="shared" si="56"/>
        <v>139304-Cultivo de plantas para condimento, exceto pimenta-do-reino</v>
      </c>
    </row>
    <row r="3650" spans="1:5" hidden="1">
      <c r="A3650">
        <v>4066</v>
      </c>
      <c r="B3650">
        <v>139305</v>
      </c>
      <c r="D3650" t="s">
        <v>2250</v>
      </c>
      <c r="E3650" t="str">
        <f t="shared" si="56"/>
        <v>139305-Cultivo de dendê</v>
      </c>
    </row>
    <row r="3651" spans="1:5" hidden="1">
      <c r="A3651">
        <v>4066</v>
      </c>
      <c r="B3651">
        <v>139306</v>
      </c>
      <c r="D3651" t="s">
        <v>2251</v>
      </c>
      <c r="E3651" t="str">
        <f t="shared" si="56"/>
        <v>139306-Cultivo de seringueira</v>
      </c>
    </row>
    <row r="3652" spans="1:5" hidden="1">
      <c r="A3652">
        <v>4066</v>
      </c>
      <c r="B3652">
        <v>139399</v>
      </c>
      <c r="D3652" t="s">
        <v>2252</v>
      </c>
      <c r="E3652" t="str">
        <f t="shared" si="56"/>
        <v>139399-Cultivo de outras plantas de lavoura permanente não especificadas</v>
      </c>
    </row>
    <row r="3653" spans="1:5" hidden="1">
      <c r="A3653">
        <v>4066</v>
      </c>
      <c r="B3653">
        <v>141501</v>
      </c>
      <c r="D3653" t="s">
        <v>2253</v>
      </c>
      <c r="E3653" t="str">
        <f t="shared" si="56"/>
        <v>141501-Produção de sementes certificadas, exceto de forrageiras para pasto</v>
      </c>
    </row>
    <row r="3654" spans="1:5" hidden="1">
      <c r="A3654">
        <v>4066</v>
      </c>
      <c r="B3654">
        <v>141502</v>
      </c>
      <c r="D3654" t="s">
        <v>2254</v>
      </c>
      <c r="E3654" t="str">
        <f t="shared" si="56"/>
        <v>141502-Produção de sementes certificadas de forrageiras para formação de pasto</v>
      </c>
    </row>
    <row r="3655" spans="1:5" hidden="1">
      <c r="A3655">
        <v>4066</v>
      </c>
      <c r="B3655">
        <v>142300</v>
      </c>
      <c r="D3655" t="s">
        <v>2255</v>
      </c>
      <c r="E3655" t="str">
        <f t="shared" si="56"/>
        <v>142300-Produção de mudas e outras formas de propagação vegetal, certificadas</v>
      </c>
    </row>
    <row r="3656" spans="1:5" hidden="1">
      <c r="A3656">
        <v>4066</v>
      </c>
      <c r="B3656">
        <v>151201</v>
      </c>
      <c r="D3656" t="s">
        <v>2256</v>
      </c>
      <c r="E3656" t="str">
        <f t="shared" ref="E3656:E3719" si="57">CONCATENATE(B3656,"-",D3656)</f>
        <v>151201-Criação de bovinos para corte</v>
      </c>
    </row>
    <row r="3657" spans="1:5" hidden="1">
      <c r="A3657">
        <v>4066</v>
      </c>
      <c r="B3657">
        <v>151202</v>
      </c>
      <c r="D3657" t="s">
        <v>2257</v>
      </c>
      <c r="E3657" t="str">
        <f t="shared" si="57"/>
        <v>151202-Criação de bovinos para leite</v>
      </c>
    </row>
    <row r="3658" spans="1:5" hidden="1">
      <c r="A3658">
        <v>4066</v>
      </c>
      <c r="B3658">
        <v>151203</v>
      </c>
      <c r="D3658" t="s">
        <v>2258</v>
      </c>
      <c r="E3658" t="str">
        <f t="shared" si="57"/>
        <v>151203-Criação de bovinos, exceto para corte e leite</v>
      </c>
    </row>
    <row r="3659" spans="1:5" hidden="1">
      <c r="A3659">
        <v>4066</v>
      </c>
      <c r="B3659">
        <v>152101</v>
      </c>
      <c r="D3659" t="s">
        <v>2259</v>
      </c>
      <c r="E3659" t="str">
        <f t="shared" si="57"/>
        <v>152101-Criação de bufalinos</v>
      </c>
    </row>
    <row r="3660" spans="1:5" hidden="1">
      <c r="A3660">
        <v>4066</v>
      </c>
      <c r="B3660">
        <v>152102</v>
      </c>
      <c r="D3660" t="s">
        <v>2260</v>
      </c>
      <c r="E3660" t="str">
        <f t="shared" si="57"/>
        <v>152102-Criação de eqüinos</v>
      </c>
    </row>
    <row r="3661" spans="1:5" hidden="1">
      <c r="A3661">
        <v>4066</v>
      </c>
      <c r="B3661">
        <v>152103</v>
      </c>
      <c r="D3661" t="s">
        <v>2261</v>
      </c>
      <c r="E3661" t="str">
        <f t="shared" si="57"/>
        <v>152103-Criação de asininos e muares</v>
      </c>
    </row>
    <row r="3662" spans="1:5" hidden="1">
      <c r="A3662">
        <v>4066</v>
      </c>
      <c r="B3662">
        <v>153901</v>
      </c>
      <c r="D3662" t="s">
        <v>2262</v>
      </c>
      <c r="E3662" t="str">
        <f t="shared" si="57"/>
        <v>153901-Criação de caprinos</v>
      </c>
    </row>
    <row r="3663" spans="1:5" hidden="1">
      <c r="A3663">
        <v>4066</v>
      </c>
      <c r="B3663">
        <v>153902</v>
      </c>
      <c r="D3663" t="s">
        <v>2263</v>
      </c>
      <c r="E3663" t="str">
        <f t="shared" si="57"/>
        <v>153902-Criação de ovinos, inclusive para produção de lã</v>
      </c>
    </row>
    <row r="3664" spans="1:5" hidden="1">
      <c r="A3664">
        <v>4066</v>
      </c>
      <c r="B3664">
        <v>154700</v>
      </c>
      <c r="D3664" t="s">
        <v>2264</v>
      </c>
      <c r="E3664" t="str">
        <f t="shared" si="57"/>
        <v>154700-Criação de suínos</v>
      </c>
    </row>
    <row r="3665" spans="1:5" hidden="1">
      <c r="A3665">
        <v>4066</v>
      </c>
      <c r="B3665">
        <v>155501</v>
      </c>
      <c r="D3665" t="s">
        <v>2265</v>
      </c>
      <c r="E3665" t="str">
        <f t="shared" si="57"/>
        <v>155501-Criação de frangos para corte</v>
      </c>
    </row>
    <row r="3666" spans="1:5" hidden="1">
      <c r="A3666">
        <v>4066</v>
      </c>
      <c r="B3666">
        <v>155502</v>
      </c>
      <c r="D3666" t="s">
        <v>2266</v>
      </c>
      <c r="E3666" t="str">
        <f t="shared" si="57"/>
        <v>155502-Produção de pintos de um dia</v>
      </c>
    </row>
    <row r="3667" spans="1:5" hidden="1">
      <c r="A3667">
        <v>4066</v>
      </c>
      <c r="B3667">
        <v>155503</v>
      </c>
      <c r="D3667" t="s">
        <v>2267</v>
      </c>
      <c r="E3667" t="str">
        <f t="shared" si="57"/>
        <v>155503-Criação de outros galináceos, exceto para corte</v>
      </c>
    </row>
    <row r="3668" spans="1:5" hidden="1">
      <c r="A3668">
        <v>4066</v>
      </c>
      <c r="B3668">
        <v>155504</v>
      </c>
      <c r="D3668" t="s">
        <v>2268</v>
      </c>
      <c r="E3668" t="str">
        <f t="shared" si="57"/>
        <v>155504-Criação de aves, exceto galináceos</v>
      </c>
    </row>
    <row r="3669" spans="1:5" hidden="1">
      <c r="A3669">
        <v>4066</v>
      </c>
      <c r="B3669">
        <v>155505</v>
      </c>
      <c r="D3669" t="s">
        <v>2269</v>
      </c>
      <c r="E3669" t="str">
        <f t="shared" si="57"/>
        <v>155505-Produção de ovos</v>
      </c>
    </row>
    <row r="3670" spans="1:5" hidden="1">
      <c r="A3670">
        <v>4066</v>
      </c>
      <c r="B3670">
        <v>159801</v>
      </c>
      <c r="D3670" t="s">
        <v>2270</v>
      </c>
      <c r="E3670" t="str">
        <f t="shared" si="57"/>
        <v>159801-Apicultura</v>
      </c>
    </row>
    <row r="3671" spans="1:5" hidden="1">
      <c r="A3671">
        <v>4066</v>
      </c>
      <c r="B3671">
        <v>159802</v>
      </c>
      <c r="D3671" t="s">
        <v>2271</v>
      </c>
      <c r="E3671" t="str">
        <f t="shared" si="57"/>
        <v>159802-Criação de animais de estimação</v>
      </c>
    </row>
    <row r="3672" spans="1:5" hidden="1">
      <c r="A3672">
        <v>4066</v>
      </c>
      <c r="B3672">
        <v>159803</v>
      </c>
      <c r="D3672" t="s">
        <v>2272</v>
      </c>
      <c r="E3672" t="str">
        <f t="shared" si="57"/>
        <v>159803-Criação de escargô</v>
      </c>
    </row>
    <row r="3673" spans="1:5" hidden="1">
      <c r="A3673">
        <v>4066</v>
      </c>
      <c r="B3673">
        <v>159804</v>
      </c>
      <c r="D3673" t="s">
        <v>2273</v>
      </c>
      <c r="E3673" t="str">
        <f t="shared" si="57"/>
        <v>159804-Criação de bicho-da-seda</v>
      </c>
    </row>
    <row r="3674" spans="1:5" hidden="1">
      <c r="A3674">
        <v>4066</v>
      </c>
      <c r="B3674">
        <v>159899</v>
      </c>
      <c r="D3674" t="s">
        <v>2274</v>
      </c>
      <c r="E3674" t="str">
        <f t="shared" si="57"/>
        <v>159899-Criação de animais não especificados</v>
      </c>
    </row>
    <row r="3675" spans="1:5" hidden="1">
      <c r="A3675">
        <v>4066</v>
      </c>
      <c r="B3675">
        <v>161001</v>
      </c>
      <c r="D3675" t="s">
        <v>2275</v>
      </c>
      <c r="E3675" t="str">
        <f t="shared" si="57"/>
        <v>161001-Serviço de pulverização e controle de pragas agrícolas</v>
      </c>
    </row>
    <row r="3676" spans="1:5" hidden="1">
      <c r="A3676">
        <v>4066</v>
      </c>
      <c r="B3676">
        <v>161002</v>
      </c>
      <c r="D3676" t="s">
        <v>2276</v>
      </c>
      <c r="E3676" t="str">
        <f t="shared" si="57"/>
        <v>161002-Serviço de poda de árvores para lavouras</v>
      </c>
    </row>
    <row r="3677" spans="1:5" hidden="1">
      <c r="A3677">
        <v>4066</v>
      </c>
      <c r="B3677">
        <v>161003</v>
      </c>
      <c r="D3677" t="s">
        <v>2277</v>
      </c>
      <c r="E3677" t="str">
        <f t="shared" si="57"/>
        <v>161003-Serviço de preparação de terreno, cultivo e colheita</v>
      </c>
    </row>
    <row r="3678" spans="1:5" hidden="1">
      <c r="A3678">
        <v>4066</v>
      </c>
      <c r="B3678">
        <v>161099</v>
      </c>
      <c r="D3678" t="s">
        <v>2278</v>
      </c>
      <c r="E3678" t="str">
        <f t="shared" si="57"/>
        <v>161099-Atividades de apoio à agricultura não especificadas</v>
      </c>
    </row>
    <row r="3679" spans="1:5" hidden="1">
      <c r="A3679">
        <v>4066</v>
      </c>
      <c r="B3679">
        <v>162801</v>
      </c>
      <c r="D3679" t="s">
        <v>2279</v>
      </c>
      <c r="E3679" t="str">
        <f t="shared" si="57"/>
        <v>162801-Serviço de inseminação artificial em animais</v>
      </c>
    </row>
    <row r="3680" spans="1:5" hidden="1">
      <c r="A3680">
        <v>4066</v>
      </c>
      <c r="B3680">
        <v>162802</v>
      </c>
      <c r="D3680" t="s">
        <v>2280</v>
      </c>
      <c r="E3680" t="str">
        <f t="shared" si="57"/>
        <v>162802-Serviço de tosquiamento de ovinos</v>
      </c>
    </row>
    <row r="3681" spans="1:5" hidden="1">
      <c r="A3681">
        <v>4066</v>
      </c>
      <c r="B3681">
        <v>162803</v>
      </c>
      <c r="D3681" t="s">
        <v>2281</v>
      </c>
      <c r="E3681" t="str">
        <f t="shared" si="57"/>
        <v>162803-Serviço de manejo de animais</v>
      </c>
    </row>
    <row r="3682" spans="1:5" hidden="1">
      <c r="A3682">
        <v>4066</v>
      </c>
      <c r="B3682">
        <v>162899</v>
      </c>
      <c r="D3682" t="s">
        <v>2282</v>
      </c>
      <c r="E3682" t="str">
        <f t="shared" si="57"/>
        <v>162899-Atividades de apoio à pecuária não especificadas</v>
      </c>
    </row>
    <row r="3683" spans="1:5" hidden="1">
      <c r="A3683">
        <v>4066</v>
      </c>
      <c r="B3683">
        <v>163600</v>
      </c>
      <c r="D3683" t="s">
        <v>2283</v>
      </c>
      <c r="E3683" t="str">
        <f t="shared" si="57"/>
        <v>163600-Atividades de pós-colheita</v>
      </c>
    </row>
    <row r="3684" spans="1:5" hidden="1">
      <c r="A3684">
        <v>4067</v>
      </c>
      <c r="B3684">
        <v>111301</v>
      </c>
      <c r="D3684" t="s">
        <v>2203</v>
      </c>
      <c r="E3684" t="str">
        <f t="shared" si="57"/>
        <v>111301-Cultivo de arroz</v>
      </c>
    </row>
    <row r="3685" spans="1:5" hidden="1">
      <c r="A3685">
        <v>4067</v>
      </c>
      <c r="B3685">
        <v>111302</v>
      </c>
      <c r="D3685" t="s">
        <v>2204</v>
      </c>
      <c r="E3685" t="str">
        <f t="shared" si="57"/>
        <v>111302-Cultivo de milho</v>
      </c>
    </row>
    <row r="3686" spans="1:5" hidden="1">
      <c r="A3686">
        <v>4067</v>
      </c>
      <c r="B3686">
        <v>111303</v>
      </c>
      <c r="D3686" t="s">
        <v>2205</v>
      </c>
      <c r="E3686" t="str">
        <f t="shared" si="57"/>
        <v>111303-Cultivo de trigo</v>
      </c>
    </row>
    <row r="3687" spans="1:5" hidden="1">
      <c r="A3687">
        <v>4067</v>
      </c>
      <c r="B3687">
        <v>111399</v>
      </c>
      <c r="D3687" t="s">
        <v>2206</v>
      </c>
      <c r="E3687" t="str">
        <f t="shared" si="57"/>
        <v>111399-Cultivo de outros cereais não especificados</v>
      </c>
    </row>
    <row r="3688" spans="1:5" hidden="1">
      <c r="A3688">
        <v>4067</v>
      </c>
      <c r="B3688">
        <v>112101</v>
      </c>
      <c r="D3688" t="s">
        <v>2207</v>
      </c>
      <c r="E3688" t="str">
        <f t="shared" si="57"/>
        <v>112101-Cultivo de algodão herbáceo</v>
      </c>
    </row>
    <row r="3689" spans="1:5" hidden="1">
      <c r="A3689">
        <v>4067</v>
      </c>
      <c r="B3689">
        <v>112102</v>
      </c>
      <c r="D3689" t="s">
        <v>2208</v>
      </c>
      <c r="E3689" t="str">
        <f t="shared" si="57"/>
        <v>112102-Cultivo de juta</v>
      </c>
    </row>
    <row r="3690" spans="1:5" hidden="1">
      <c r="A3690">
        <v>4067</v>
      </c>
      <c r="B3690">
        <v>112199</v>
      </c>
      <c r="D3690" t="s">
        <v>2209</v>
      </c>
      <c r="E3690" t="str">
        <f t="shared" si="57"/>
        <v>112199-Cultivo de outras fibras de lavoura temporária não especificadas</v>
      </c>
    </row>
    <row r="3691" spans="1:5" hidden="1">
      <c r="A3691">
        <v>4067</v>
      </c>
      <c r="B3691">
        <v>113000</v>
      </c>
      <c r="D3691" t="s">
        <v>2210</v>
      </c>
      <c r="E3691" t="str">
        <f t="shared" si="57"/>
        <v>113000-Cultivo de cana-de-açúcar</v>
      </c>
    </row>
    <row r="3692" spans="1:5" hidden="1">
      <c r="A3692">
        <v>4067</v>
      </c>
      <c r="B3692">
        <v>114800</v>
      </c>
      <c r="D3692" t="s">
        <v>2211</v>
      </c>
      <c r="E3692" t="str">
        <f t="shared" si="57"/>
        <v>114800-Cultivo de fumo</v>
      </c>
    </row>
    <row r="3693" spans="1:5" hidden="1">
      <c r="A3693">
        <v>4067</v>
      </c>
      <c r="B3693">
        <v>115600</v>
      </c>
      <c r="D3693" t="s">
        <v>2212</v>
      </c>
      <c r="E3693" t="str">
        <f t="shared" si="57"/>
        <v>115600-Cultivo de soja</v>
      </c>
    </row>
    <row r="3694" spans="1:5" hidden="1">
      <c r="A3694">
        <v>4067</v>
      </c>
      <c r="B3694">
        <v>116401</v>
      </c>
      <c r="D3694" t="s">
        <v>2213</v>
      </c>
      <c r="E3694" t="str">
        <f t="shared" si="57"/>
        <v>116401-Cultivo de amendoim</v>
      </c>
    </row>
    <row r="3695" spans="1:5" hidden="1">
      <c r="A3695">
        <v>4067</v>
      </c>
      <c r="B3695">
        <v>116402</v>
      </c>
      <c r="D3695" t="s">
        <v>2214</v>
      </c>
      <c r="E3695" t="str">
        <f t="shared" si="57"/>
        <v>116402-Cultivo de girassol</v>
      </c>
    </row>
    <row r="3696" spans="1:5" hidden="1">
      <c r="A3696">
        <v>4067</v>
      </c>
      <c r="B3696">
        <v>116403</v>
      </c>
      <c r="D3696" t="s">
        <v>2215</v>
      </c>
      <c r="E3696" t="str">
        <f t="shared" si="57"/>
        <v>116403-Cultivo de mamona</v>
      </c>
    </row>
    <row r="3697" spans="1:5" hidden="1">
      <c r="A3697">
        <v>4067</v>
      </c>
      <c r="B3697">
        <v>116499</v>
      </c>
      <c r="D3697" t="s">
        <v>2216</v>
      </c>
      <c r="E3697" t="str">
        <f t="shared" si="57"/>
        <v>116499-Cultivo de outras oleaginosas de lavoura temporária não especificadas</v>
      </c>
    </row>
    <row r="3698" spans="1:5" hidden="1">
      <c r="A3698">
        <v>4067</v>
      </c>
      <c r="B3698">
        <v>119901</v>
      </c>
      <c r="D3698" t="s">
        <v>2217</v>
      </c>
      <c r="E3698" t="str">
        <f t="shared" si="57"/>
        <v>119901-Cultivo de abacaxi</v>
      </c>
    </row>
    <row r="3699" spans="1:5" hidden="1">
      <c r="A3699">
        <v>4067</v>
      </c>
      <c r="B3699">
        <v>119902</v>
      </c>
      <c r="D3699" t="s">
        <v>2218</v>
      </c>
      <c r="E3699" t="str">
        <f t="shared" si="57"/>
        <v>119902-Cultivo de alho</v>
      </c>
    </row>
    <row r="3700" spans="1:5" hidden="1">
      <c r="A3700">
        <v>4067</v>
      </c>
      <c r="B3700">
        <v>119903</v>
      </c>
      <c r="D3700" t="s">
        <v>2219</v>
      </c>
      <c r="E3700" t="str">
        <f t="shared" si="57"/>
        <v>119903-Cultivo de batata-inglesa</v>
      </c>
    </row>
    <row r="3701" spans="1:5" hidden="1">
      <c r="A3701">
        <v>4067</v>
      </c>
      <c r="B3701">
        <v>119904</v>
      </c>
      <c r="D3701" t="s">
        <v>2220</v>
      </c>
      <c r="E3701" t="str">
        <f t="shared" si="57"/>
        <v>119904-Cultivo de cebola</v>
      </c>
    </row>
    <row r="3702" spans="1:5" hidden="1">
      <c r="A3702">
        <v>4067</v>
      </c>
      <c r="B3702">
        <v>119905</v>
      </c>
      <c r="D3702" t="s">
        <v>2221</v>
      </c>
      <c r="E3702" t="str">
        <f t="shared" si="57"/>
        <v>119905-Cultivo de feijão</v>
      </c>
    </row>
    <row r="3703" spans="1:5" hidden="1">
      <c r="A3703">
        <v>4067</v>
      </c>
      <c r="B3703">
        <v>119906</v>
      </c>
      <c r="D3703" t="s">
        <v>2222</v>
      </c>
      <c r="E3703" t="str">
        <f t="shared" si="57"/>
        <v>119906-Cultivo de mandioca</v>
      </c>
    </row>
    <row r="3704" spans="1:5" hidden="1">
      <c r="A3704">
        <v>4067</v>
      </c>
      <c r="B3704">
        <v>119907</v>
      </c>
      <c r="D3704" t="s">
        <v>2223</v>
      </c>
      <c r="E3704" t="str">
        <f t="shared" si="57"/>
        <v>119907-Cultivo de melão</v>
      </c>
    </row>
    <row r="3705" spans="1:5" hidden="1">
      <c r="A3705">
        <v>4067</v>
      </c>
      <c r="B3705">
        <v>119908</v>
      </c>
      <c r="D3705" t="s">
        <v>2224</v>
      </c>
      <c r="E3705" t="str">
        <f t="shared" si="57"/>
        <v>119908-Cultivo de melancia</v>
      </c>
    </row>
    <row r="3706" spans="1:5" hidden="1">
      <c r="A3706">
        <v>4067</v>
      </c>
      <c r="B3706">
        <v>119909</v>
      </c>
      <c r="D3706" t="s">
        <v>2225</v>
      </c>
      <c r="E3706" t="str">
        <f t="shared" si="57"/>
        <v>119909-Cultivo de tomate rasteiro</v>
      </c>
    </row>
    <row r="3707" spans="1:5" hidden="1">
      <c r="A3707">
        <v>4067</v>
      </c>
      <c r="B3707">
        <v>119999</v>
      </c>
      <c r="D3707" t="s">
        <v>2226</v>
      </c>
      <c r="E3707" t="str">
        <f t="shared" si="57"/>
        <v>119999-Cultivo de outras plantas de lavoura temporária não especificadas</v>
      </c>
    </row>
    <row r="3708" spans="1:5" hidden="1">
      <c r="A3708">
        <v>4067</v>
      </c>
      <c r="B3708">
        <v>121101</v>
      </c>
      <c r="D3708" t="s">
        <v>2227</v>
      </c>
      <c r="E3708" t="str">
        <f t="shared" si="57"/>
        <v>121101-Horticultura, exceto morango</v>
      </c>
    </row>
    <row r="3709" spans="1:5" hidden="1">
      <c r="A3709">
        <v>4067</v>
      </c>
      <c r="B3709">
        <v>121102</v>
      </c>
      <c r="D3709" t="s">
        <v>2228</v>
      </c>
      <c r="E3709" t="str">
        <f t="shared" si="57"/>
        <v>121102-Cultivo de morango</v>
      </c>
    </row>
    <row r="3710" spans="1:5" hidden="1">
      <c r="A3710">
        <v>4067</v>
      </c>
      <c r="B3710">
        <v>122900</v>
      </c>
      <c r="D3710" t="s">
        <v>2229</v>
      </c>
      <c r="E3710" t="str">
        <f t="shared" si="57"/>
        <v>122900-Cultivo de flores e plantas ornamentais</v>
      </c>
    </row>
    <row r="3711" spans="1:5" hidden="1">
      <c r="A3711">
        <v>4067</v>
      </c>
      <c r="B3711">
        <v>131800</v>
      </c>
      <c r="D3711" t="s">
        <v>2230</v>
      </c>
      <c r="E3711" t="str">
        <f t="shared" si="57"/>
        <v>131800-Cultivo de laranja</v>
      </c>
    </row>
    <row r="3712" spans="1:5" hidden="1">
      <c r="A3712">
        <v>4067</v>
      </c>
      <c r="B3712">
        <v>132600</v>
      </c>
      <c r="D3712" t="s">
        <v>2231</v>
      </c>
      <c r="E3712" t="str">
        <f t="shared" si="57"/>
        <v>132600-Cultivo de uva</v>
      </c>
    </row>
    <row r="3713" spans="1:5" hidden="1">
      <c r="A3713">
        <v>4067</v>
      </c>
      <c r="B3713">
        <v>133401</v>
      </c>
      <c r="D3713" t="s">
        <v>2232</v>
      </c>
      <c r="E3713" t="str">
        <f t="shared" si="57"/>
        <v>133401-Cultivo de açaí</v>
      </c>
    </row>
    <row r="3714" spans="1:5" hidden="1">
      <c r="A3714">
        <v>4067</v>
      </c>
      <c r="B3714">
        <v>133402</v>
      </c>
      <c r="D3714" t="s">
        <v>2233</v>
      </c>
      <c r="E3714" t="str">
        <f t="shared" si="57"/>
        <v>133402-Cultivo de banana</v>
      </c>
    </row>
    <row r="3715" spans="1:5" hidden="1">
      <c r="A3715">
        <v>4067</v>
      </c>
      <c r="B3715">
        <v>133403</v>
      </c>
      <c r="D3715" t="s">
        <v>2234</v>
      </c>
      <c r="E3715" t="str">
        <f t="shared" si="57"/>
        <v>133403-Cultivo de caju</v>
      </c>
    </row>
    <row r="3716" spans="1:5" hidden="1">
      <c r="A3716">
        <v>4067</v>
      </c>
      <c r="B3716">
        <v>133404</v>
      </c>
      <c r="D3716" t="s">
        <v>2235</v>
      </c>
      <c r="E3716" t="str">
        <f t="shared" si="57"/>
        <v>133404-Cultivo de cítricos, exceto laranja</v>
      </c>
    </row>
    <row r="3717" spans="1:5" hidden="1">
      <c r="A3717">
        <v>4067</v>
      </c>
      <c r="B3717">
        <v>133405</v>
      </c>
      <c r="D3717" t="s">
        <v>2236</v>
      </c>
      <c r="E3717" t="str">
        <f t="shared" si="57"/>
        <v>133405-Cultivo de coco-da-baía</v>
      </c>
    </row>
    <row r="3718" spans="1:5" hidden="1">
      <c r="A3718">
        <v>4067</v>
      </c>
      <c r="B3718">
        <v>133406</v>
      </c>
      <c r="D3718" t="s">
        <v>2237</v>
      </c>
      <c r="E3718" t="str">
        <f t="shared" si="57"/>
        <v>133406-Cultivo de guaraná</v>
      </c>
    </row>
    <row r="3719" spans="1:5" hidden="1">
      <c r="A3719">
        <v>4067</v>
      </c>
      <c r="B3719">
        <v>133407</v>
      </c>
      <c r="D3719" t="s">
        <v>2238</v>
      </c>
      <c r="E3719" t="str">
        <f t="shared" si="57"/>
        <v>133407-Cultivo de maçã</v>
      </c>
    </row>
    <row r="3720" spans="1:5" hidden="1">
      <c r="A3720">
        <v>4067</v>
      </c>
      <c r="B3720">
        <v>133408</v>
      </c>
      <c r="D3720" t="s">
        <v>2239</v>
      </c>
      <c r="E3720" t="str">
        <f t="shared" ref="E3720:E3783" si="58">CONCATENATE(B3720,"-",D3720)</f>
        <v>133408-Cultivo de mamão</v>
      </c>
    </row>
    <row r="3721" spans="1:5" hidden="1">
      <c r="A3721">
        <v>4067</v>
      </c>
      <c r="B3721">
        <v>133409</v>
      </c>
      <c r="D3721" t="s">
        <v>2240</v>
      </c>
      <c r="E3721" t="str">
        <f t="shared" si="58"/>
        <v>133409-Cultivo de maracujá</v>
      </c>
    </row>
    <row r="3722" spans="1:5" hidden="1">
      <c r="A3722">
        <v>4067</v>
      </c>
      <c r="B3722">
        <v>133410</v>
      </c>
      <c r="D3722" t="s">
        <v>2241</v>
      </c>
      <c r="E3722" t="str">
        <f t="shared" si="58"/>
        <v>133410-Cultivo de manga</v>
      </c>
    </row>
    <row r="3723" spans="1:5" hidden="1">
      <c r="A3723">
        <v>4067</v>
      </c>
      <c r="B3723">
        <v>133411</v>
      </c>
      <c r="D3723" t="s">
        <v>2242</v>
      </c>
      <c r="E3723" t="str">
        <f t="shared" si="58"/>
        <v>133411-Cultivo de pêssego</v>
      </c>
    </row>
    <row r="3724" spans="1:5" hidden="1">
      <c r="A3724">
        <v>4067</v>
      </c>
      <c r="B3724">
        <v>133499</v>
      </c>
      <c r="D3724" t="s">
        <v>2243</v>
      </c>
      <c r="E3724" t="str">
        <f t="shared" si="58"/>
        <v>133499-Cultivo de frutas de lavoura permanente não especificadas</v>
      </c>
    </row>
    <row r="3725" spans="1:5" hidden="1">
      <c r="A3725">
        <v>4067</v>
      </c>
      <c r="B3725">
        <v>134200</v>
      </c>
      <c r="D3725" t="s">
        <v>2244</v>
      </c>
      <c r="E3725" t="str">
        <f t="shared" si="58"/>
        <v>134200-Cultivo de café</v>
      </c>
    </row>
    <row r="3726" spans="1:5" hidden="1">
      <c r="A3726">
        <v>4067</v>
      </c>
      <c r="B3726">
        <v>135100</v>
      </c>
      <c r="D3726" t="s">
        <v>2245</v>
      </c>
      <c r="E3726" t="str">
        <f t="shared" si="58"/>
        <v>135100-Cultivo de cacau</v>
      </c>
    </row>
    <row r="3727" spans="1:5" hidden="1">
      <c r="A3727">
        <v>4067</v>
      </c>
      <c r="B3727">
        <v>139301</v>
      </c>
      <c r="D3727" t="s">
        <v>2246</v>
      </c>
      <c r="E3727" t="str">
        <f t="shared" si="58"/>
        <v>139301-Cultivo de chá-da-índia</v>
      </c>
    </row>
    <row r="3728" spans="1:5" hidden="1">
      <c r="A3728">
        <v>4067</v>
      </c>
      <c r="B3728">
        <v>139302</v>
      </c>
      <c r="D3728" t="s">
        <v>2247</v>
      </c>
      <c r="E3728" t="str">
        <f t="shared" si="58"/>
        <v>139302-Cultivo de erva-mate</v>
      </c>
    </row>
    <row r="3729" spans="1:5" hidden="1">
      <c r="A3729">
        <v>4067</v>
      </c>
      <c r="B3729">
        <v>139303</v>
      </c>
      <c r="D3729" t="s">
        <v>2248</v>
      </c>
      <c r="E3729" t="str">
        <f t="shared" si="58"/>
        <v>139303-Cultivo de pimenta-do-reino</v>
      </c>
    </row>
    <row r="3730" spans="1:5" hidden="1">
      <c r="A3730">
        <v>4067</v>
      </c>
      <c r="B3730">
        <v>139304</v>
      </c>
      <c r="D3730" t="s">
        <v>2249</v>
      </c>
      <c r="E3730" t="str">
        <f t="shared" si="58"/>
        <v>139304-Cultivo de plantas para condimento, exceto pimenta-do-reino</v>
      </c>
    </row>
    <row r="3731" spans="1:5" hidden="1">
      <c r="A3731">
        <v>4067</v>
      </c>
      <c r="B3731">
        <v>139305</v>
      </c>
      <c r="D3731" t="s">
        <v>2250</v>
      </c>
      <c r="E3731" t="str">
        <f t="shared" si="58"/>
        <v>139305-Cultivo de dendê</v>
      </c>
    </row>
    <row r="3732" spans="1:5" hidden="1">
      <c r="A3732">
        <v>4067</v>
      </c>
      <c r="B3732">
        <v>139306</v>
      </c>
      <c r="D3732" t="s">
        <v>2251</v>
      </c>
      <c r="E3732" t="str">
        <f t="shared" si="58"/>
        <v>139306-Cultivo de seringueira</v>
      </c>
    </row>
    <row r="3733" spans="1:5" hidden="1">
      <c r="A3733">
        <v>4067</v>
      </c>
      <c r="B3733">
        <v>139399</v>
      </c>
      <c r="D3733" t="s">
        <v>2252</v>
      </c>
      <c r="E3733" t="str">
        <f t="shared" si="58"/>
        <v>139399-Cultivo de outras plantas de lavoura permanente não especificadas</v>
      </c>
    </row>
    <row r="3734" spans="1:5" hidden="1">
      <c r="A3734">
        <v>4067</v>
      </c>
      <c r="B3734">
        <v>141501</v>
      </c>
      <c r="D3734" t="s">
        <v>2253</v>
      </c>
      <c r="E3734" t="str">
        <f t="shared" si="58"/>
        <v>141501-Produção de sementes certificadas, exceto de forrageiras para pasto</v>
      </c>
    </row>
    <row r="3735" spans="1:5" hidden="1">
      <c r="A3735">
        <v>4067</v>
      </c>
      <c r="B3735">
        <v>141502</v>
      </c>
      <c r="D3735" t="s">
        <v>2254</v>
      </c>
      <c r="E3735" t="str">
        <f t="shared" si="58"/>
        <v>141502-Produção de sementes certificadas de forrageiras para formação de pasto</v>
      </c>
    </row>
    <row r="3736" spans="1:5" hidden="1">
      <c r="A3736">
        <v>4067</v>
      </c>
      <c r="B3736">
        <v>142300</v>
      </c>
      <c r="D3736" t="s">
        <v>2255</v>
      </c>
      <c r="E3736" t="str">
        <f t="shared" si="58"/>
        <v>142300-Produção de mudas e outras formas de propagação vegetal, certificadas</v>
      </c>
    </row>
    <row r="3737" spans="1:5" hidden="1">
      <c r="A3737">
        <v>4067</v>
      </c>
      <c r="B3737">
        <v>151201</v>
      </c>
      <c r="D3737" t="s">
        <v>2256</v>
      </c>
      <c r="E3737" t="str">
        <f t="shared" si="58"/>
        <v>151201-Criação de bovinos para corte</v>
      </c>
    </row>
    <row r="3738" spans="1:5" hidden="1">
      <c r="A3738">
        <v>4067</v>
      </c>
      <c r="B3738">
        <v>151202</v>
      </c>
      <c r="D3738" t="s">
        <v>2257</v>
      </c>
      <c r="E3738" t="str">
        <f t="shared" si="58"/>
        <v>151202-Criação de bovinos para leite</v>
      </c>
    </row>
    <row r="3739" spans="1:5" hidden="1">
      <c r="A3739">
        <v>4067</v>
      </c>
      <c r="B3739">
        <v>151203</v>
      </c>
      <c r="D3739" t="s">
        <v>2258</v>
      </c>
      <c r="E3739" t="str">
        <f t="shared" si="58"/>
        <v>151203-Criação de bovinos, exceto para corte e leite</v>
      </c>
    </row>
    <row r="3740" spans="1:5" hidden="1">
      <c r="A3740">
        <v>4067</v>
      </c>
      <c r="B3740">
        <v>152101</v>
      </c>
      <c r="D3740" t="s">
        <v>2259</v>
      </c>
      <c r="E3740" t="str">
        <f t="shared" si="58"/>
        <v>152101-Criação de bufalinos</v>
      </c>
    </row>
    <row r="3741" spans="1:5" hidden="1">
      <c r="A3741">
        <v>4067</v>
      </c>
      <c r="B3741">
        <v>152102</v>
      </c>
      <c r="D3741" t="s">
        <v>2260</v>
      </c>
      <c r="E3741" t="str">
        <f t="shared" si="58"/>
        <v>152102-Criação de eqüinos</v>
      </c>
    </row>
    <row r="3742" spans="1:5" hidden="1">
      <c r="A3742">
        <v>4067</v>
      </c>
      <c r="B3742">
        <v>152103</v>
      </c>
      <c r="D3742" t="s">
        <v>2261</v>
      </c>
      <c r="E3742" t="str">
        <f t="shared" si="58"/>
        <v>152103-Criação de asininos e muares</v>
      </c>
    </row>
    <row r="3743" spans="1:5" hidden="1">
      <c r="A3743">
        <v>4067</v>
      </c>
      <c r="B3743">
        <v>153901</v>
      </c>
      <c r="D3743" t="s">
        <v>2262</v>
      </c>
      <c r="E3743" t="str">
        <f t="shared" si="58"/>
        <v>153901-Criação de caprinos</v>
      </c>
    </row>
    <row r="3744" spans="1:5" hidden="1">
      <c r="A3744">
        <v>4067</v>
      </c>
      <c r="B3744">
        <v>153902</v>
      </c>
      <c r="D3744" t="s">
        <v>2263</v>
      </c>
      <c r="E3744" t="str">
        <f t="shared" si="58"/>
        <v>153902-Criação de ovinos, inclusive para produção de lã</v>
      </c>
    </row>
    <row r="3745" spans="1:5" hidden="1">
      <c r="A3745">
        <v>4067</v>
      </c>
      <c r="B3745">
        <v>154700</v>
      </c>
      <c r="D3745" t="s">
        <v>2264</v>
      </c>
      <c r="E3745" t="str">
        <f t="shared" si="58"/>
        <v>154700-Criação de suínos</v>
      </c>
    </row>
    <row r="3746" spans="1:5" hidden="1">
      <c r="A3746">
        <v>4067</v>
      </c>
      <c r="B3746">
        <v>155501</v>
      </c>
      <c r="D3746" t="s">
        <v>2265</v>
      </c>
      <c r="E3746" t="str">
        <f t="shared" si="58"/>
        <v>155501-Criação de frangos para corte</v>
      </c>
    </row>
    <row r="3747" spans="1:5" hidden="1">
      <c r="A3747">
        <v>4067</v>
      </c>
      <c r="B3747">
        <v>155502</v>
      </c>
      <c r="D3747" t="s">
        <v>2266</v>
      </c>
      <c r="E3747" t="str">
        <f t="shared" si="58"/>
        <v>155502-Produção de pintos de um dia</v>
      </c>
    </row>
    <row r="3748" spans="1:5" hidden="1">
      <c r="A3748">
        <v>4067</v>
      </c>
      <c r="B3748">
        <v>155503</v>
      </c>
      <c r="D3748" t="s">
        <v>2267</v>
      </c>
      <c r="E3748" t="str">
        <f t="shared" si="58"/>
        <v>155503-Criação de outros galináceos, exceto para corte</v>
      </c>
    </row>
    <row r="3749" spans="1:5" hidden="1">
      <c r="A3749">
        <v>4067</v>
      </c>
      <c r="B3749">
        <v>155504</v>
      </c>
      <c r="D3749" t="s">
        <v>2268</v>
      </c>
      <c r="E3749" t="str">
        <f t="shared" si="58"/>
        <v>155504-Criação de aves, exceto galináceos</v>
      </c>
    </row>
    <row r="3750" spans="1:5" hidden="1">
      <c r="A3750">
        <v>4067</v>
      </c>
      <c r="B3750">
        <v>155505</v>
      </c>
      <c r="D3750" t="s">
        <v>2269</v>
      </c>
      <c r="E3750" t="str">
        <f t="shared" si="58"/>
        <v>155505-Produção de ovos</v>
      </c>
    </row>
    <row r="3751" spans="1:5" hidden="1">
      <c r="A3751">
        <v>4067</v>
      </c>
      <c r="B3751">
        <v>159801</v>
      </c>
      <c r="D3751" t="s">
        <v>2270</v>
      </c>
      <c r="E3751" t="str">
        <f t="shared" si="58"/>
        <v>159801-Apicultura</v>
      </c>
    </row>
    <row r="3752" spans="1:5" hidden="1">
      <c r="A3752">
        <v>4067</v>
      </c>
      <c r="B3752">
        <v>159802</v>
      </c>
      <c r="D3752" t="s">
        <v>2271</v>
      </c>
      <c r="E3752" t="str">
        <f t="shared" si="58"/>
        <v>159802-Criação de animais de estimação</v>
      </c>
    </row>
    <row r="3753" spans="1:5" hidden="1">
      <c r="A3753">
        <v>4067</v>
      </c>
      <c r="B3753">
        <v>159803</v>
      </c>
      <c r="D3753" t="s">
        <v>2272</v>
      </c>
      <c r="E3753" t="str">
        <f t="shared" si="58"/>
        <v>159803-Criação de escargô</v>
      </c>
    </row>
    <row r="3754" spans="1:5" hidden="1">
      <c r="A3754">
        <v>4067</v>
      </c>
      <c r="B3754">
        <v>159804</v>
      </c>
      <c r="D3754" t="s">
        <v>2273</v>
      </c>
      <c r="E3754" t="str">
        <f t="shared" si="58"/>
        <v>159804-Criação de bicho-da-seda</v>
      </c>
    </row>
    <row r="3755" spans="1:5" hidden="1">
      <c r="A3755">
        <v>4067</v>
      </c>
      <c r="B3755">
        <v>159899</v>
      </c>
      <c r="D3755" t="s">
        <v>2274</v>
      </c>
      <c r="E3755" t="str">
        <f t="shared" si="58"/>
        <v>159899-Criação de animais não especificados</v>
      </c>
    </row>
    <row r="3756" spans="1:5" hidden="1">
      <c r="A3756">
        <v>4067</v>
      </c>
      <c r="B3756">
        <v>161001</v>
      </c>
      <c r="D3756" t="s">
        <v>2275</v>
      </c>
      <c r="E3756" t="str">
        <f t="shared" si="58"/>
        <v>161001-Serviço de pulverização e controle de pragas agrícolas</v>
      </c>
    </row>
    <row r="3757" spans="1:5" hidden="1">
      <c r="A3757">
        <v>4067</v>
      </c>
      <c r="B3757">
        <v>161002</v>
      </c>
      <c r="D3757" t="s">
        <v>2276</v>
      </c>
      <c r="E3757" t="str">
        <f t="shared" si="58"/>
        <v>161002-Serviço de poda de árvores para lavouras</v>
      </c>
    </row>
    <row r="3758" spans="1:5" hidden="1">
      <c r="A3758">
        <v>4067</v>
      </c>
      <c r="B3758">
        <v>161003</v>
      </c>
      <c r="D3758" t="s">
        <v>2277</v>
      </c>
      <c r="E3758" t="str">
        <f t="shared" si="58"/>
        <v>161003-Serviço de preparação de terreno, cultivo e colheita</v>
      </c>
    </row>
    <row r="3759" spans="1:5" hidden="1">
      <c r="A3759">
        <v>4067</v>
      </c>
      <c r="B3759">
        <v>161099</v>
      </c>
      <c r="D3759" t="s">
        <v>2278</v>
      </c>
      <c r="E3759" t="str">
        <f t="shared" si="58"/>
        <v>161099-Atividades de apoio à agricultura não especificadas</v>
      </c>
    </row>
    <row r="3760" spans="1:5" hidden="1">
      <c r="A3760">
        <v>4067</v>
      </c>
      <c r="B3760">
        <v>162801</v>
      </c>
      <c r="D3760" t="s">
        <v>2279</v>
      </c>
      <c r="E3760" t="str">
        <f t="shared" si="58"/>
        <v>162801-Serviço de inseminação artificial em animais</v>
      </c>
    </row>
    <row r="3761" spans="1:5" hidden="1">
      <c r="A3761">
        <v>4067</v>
      </c>
      <c r="B3761">
        <v>162802</v>
      </c>
      <c r="D3761" t="s">
        <v>2280</v>
      </c>
      <c r="E3761" t="str">
        <f t="shared" si="58"/>
        <v>162802-Serviço de tosquiamento de ovinos</v>
      </c>
    </row>
    <row r="3762" spans="1:5" hidden="1">
      <c r="A3762">
        <v>4067</v>
      </c>
      <c r="B3762">
        <v>162803</v>
      </c>
      <c r="D3762" t="s">
        <v>2281</v>
      </c>
      <c r="E3762" t="str">
        <f t="shared" si="58"/>
        <v>162803-Serviço de manejo de animais</v>
      </c>
    </row>
    <row r="3763" spans="1:5" hidden="1">
      <c r="A3763">
        <v>4067</v>
      </c>
      <c r="B3763">
        <v>162899</v>
      </c>
      <c r="D3763" t="s">
        <v>2282</v>
      </c>
      <c r="E3763" t="str">
        <f t="shared" si="58"/>
        <v>162899-Atividades de apoio à pecuária não especificadas</v>
      </c>
    </row>
    <row r="3764" spans="1:5" hidden="1">
      <c r="A3764">
        <v>4067</v>
      </c>
      <c r="B3764">
        <v>163600</v>
      </c>
      <c r="D3764" t="s">
        <v>2283</v>
      </c>
      <c r="E3764" t="str">
        <f t="shared" si="58"/>
        <v>163600-Atividades de pós-colheita</v>
      </c>
    </row>
    <row r="3765" spans="1:5" hidden="1">
      <c r="A3765">
        <v>4068</v>
      </c>
      <c r="B3765">
        <v>321301</v>
      </c>
      <c r="D3765" t="s">
        <v>2285</v>
      </c>
      <c r="E3765" t="str">
        <f t="shared" si="58"/>
        <v>321301-Criação de peixes em água salgada e salobra</v>
      </c>
    </row>
    <row r="3766" spans="1:5" hidden="1">
      <c r="A3766">
        <v>4068</v>
      </c>
      <c r="B3766">
        <v>321302</v>
      </c>
      <c r="D3766" t="s">
        <v>2286</v>
      </c>
      <c r="E3766" t="str">
        <f t="shared" si="58"/>
        <v>321302-Criação de camarões em água salgada e salobra</v>
      </c>
    </row>
    <row r="3767" spans="1:5" hidden="1">
      <c r="A3767">
        <v>4068</v>
      </c>
      <c r="B3767">
        <v>321303</v>
      </c>
      <c r="D3767" t="s">
        <v>2287</v>
      </c>
      <c r="E3767" t="str">
        <f t="shared" si="58"/>
        <v>321303-Criação de ostras e mexilhões em água salgada e salobra</v>
      </c>
    </row>
    <row r="3768" spans="1:5" hidden="1">
      <c r="A3768">
        <v>4068</v>
      </c>
      <c r="B3768">
        <v>321304</v>
      </c>
      <c r="D3768" t="s">
        <v>2288</v>
      </c>
      <c r="E3768" t="str">
        <f t="shared" si="58"/>
        <v>321304-Criação de peixes ornamentais em água salgada e salobra</v>
      </c>
    </row>
    <row r="3769" spans="1:5" hidden="1">
      <c r="A3769">
        <v>4068</v>
      </c>
      <c r="B3769">
        <v>321305</v>
      </c>
      <c r="D3769" t="s">
        <v>2289</v>
      </c>
      <c r="E3769" t="str">
        <f t="shared" si="58"/>
        <v>321305-Atividades de apoio à aqüicultura em água salgada e salobra</v>
      </c>
    </row>
    <row r="3770" spans="1:5" hidden="1">
      <c r="A3770">
        <v>4068</v>
      </c>
      <c r="B3770">
        <v>321399</v>
      </c>
      <c r="D3770" t="s">
        <v>2290</v>
      </c>
      <c r="E3770" t="str">
        <f t="shared" si="58"/>
        <v>321399-Cultivos e semicultivos da aqüicultura em água salgada e salobra não especificados anteriormente</v>
      </c>
    </row>
    <row r="3771" spans="1:5" hidden="1">
      <c r="A3771">
        <v>4068</v>
      </c>
      <c r="B3771">
        <v>322101</v>
      </c>
      <c r="D3771" t="s">
        <v>2291</v>
      </c>
      <c r="E3771" t="str">
        <f t="shared" si="58"/>
        <v>322101-Criação de peixes em água doce</v>
      </c>
    </row>
    <row r="3772" spans="1:5" hidden="1">
      <c r="A3772">
        <v>4068</v>
      </c>
      <c r="B3772">
        <v>322102</v>
      </c>
      <c r="D3772" t="s">
        <v>2292</v>
      </c>
      <c r="E3772" t="str">
        <f t="shared" si="58"/>
        <v>322102-Criação de camarões em água doce</v>
      </c>
    </row>
    <row r="3773" spans="1:5" hidden="1">
      <c r="A3773">
        <v>4068</v>
      </c>
      <c r="B3773">
        <v>322103</v>
      </c>
      <c r="D3773" t="s">
        <v>2293</v>
      </c>
      <c r="E3773" t="str">
        <f t="shared" si="58"/>
        <v>322103-Criação de ostras e mexilhões em água doce</v>
      </c>
    </row>
    <row r="3774" spans="1:5" hidden="1">
      <c r="A3774">
        <v>4068</v>
      </c>
      <c r="B3774">
        <v>322104</v>
      </c>
      <c r="D3774" t="s">
        <v>2294</v>
      </c>
      <c r="E3774" t="str">
        <f t="shared" si="58"/>
        <v>322104-Criação de peixes ornamentais em água doce</v>
      </c>
    </row>
    <row r="3775" spans="1:5" hidden="1">
      <c r="A3775">
        <v>4068</v>
      </c>
      <c r="B3775">
        <v>322105</v>
      </c>
      <c r="D3775" t="s">
        <v>2295</v>
      </c>
      <c r="E3775" t="str">
        <f t="shared" si="58"/>
        <v>322105-Ranicultura</v>
      </c>
    </row>
    <row r="3776" spans="1:5" hidden="1">
      <c r="A3776">
        <v>4068</v>
      </c>
      <c r="B3776">
        <v>322106</v>
      </c>
      <c r="D3776" t="s">
        <v>2296</v>
      </c>
      <c r="E3776" t="str">
        <f t="shared" si="58"/>
        <v>322106-Criação de jacaré</v>
      </c>
    </row>
    <row r="3777" spans="1:5" hidden="1">
      <c r="A3777">
        <v>4068</v>
      </c>
      <c r="B3777">
        <v>322107</v>
      </c>
      <c r="D3777" t="s">
        <v>2297</v>
      </c>
      <c r="E3777" t="str">
        <f t="shared" si="58"/>
        <v>322107-Atividades de apoio à aqüicultura em água doce</v>
      </c>
    </row>
    <row r="3778" spans="1:5" hidden="1">
      <c r="A3778">
        <v>4068</v>
      </c>
      <c r="B3778">
        <v>322199</v>
      </c>
      <c r="D3778" t="s">
        <v>2298</v>
      </c>
      <c r="E3778" t="str">
        <f t="shared" si="58"/>
        <v>322199-Cultivos e semicultivos da aqüicultura em água doce não especificados</v>
      </c>
    </row>
    <row r="3779" spans="1:5" hidden="1">
      <c r="A3779">
        <v>4069</v>
      </c>
      <c r="B3779" t="s">
        <v>966</v>
      </c>
      <c r="D3779" t="s">
        <v>967</v>
      </c>
      <c r="E3779" t="str">
        <f t="shared" si="58"/>
        <v>X001-Residência</v>
      </c>
    </row>
    <row r="3780" spans="1:5" hidden="1">
      <c r="A3780">
        <v>5001</v>
      </c>
      <c r="B3780">
        <v>4912403</v>
      </c>
      <c r="D3780" t="s">
        <v>1657</v>
      </c>
      <c r="E3780" t="str">
        <f t="shared" si="58"/>
        <v>4912403-Transporte metroviário</v>
      </c>
    </row>
    <row r="3781" spans="1:5" hidden="1">
      <c r="A3781">
        <v>5001</v>
      </c>
      <c r="B3781">
        <v>8411600</v>
      </c>
      <c r="D3781" t="s">
        <v>2284</v>
      </c>
      <c r="E3781" t="str">
        <f t="shared" si="58"/>
        <v>8411600-Administração pública em geral</v>
      </c>
    </row>
    <row r="3782" spans="1:5" hidden="1">
      <c r="A3782">
        <v>5001</v>
      </c>
      <c r="B3782">
        <v>8412400</v>
      </c>
      <c r="D3782" t="s">
        <v>2299</v>
      </c>
      <c r="E3782" t="str">
        <f t="shared" si="58"/>
        <v>8412400-Regulação das atividades de saúde, educação, serviços culturais e outros serviços sociais</v>
      </c>
    </row>
    <row r="3783" spans="1:5" hidden="1">
      <c r="A3783">
        <v>5001</v>
      </c>
      <c r="B3783">
        <v>8413200</v>
      </c>
      <c r="D3783" t="s">
        <v>2300</v>
      </c>
      <c r="E3783" t="str">
        <f t="shared" si="58"/>
        <v>8413200-Regulação das atividades econômicas</v>
      </c>
    </row>
    <row r="3784" spans="1:5" hidden="1">
      <c r="A3784">
        <v>5001</v>
      </c>
      <c r="B3784">
        <v>8421300</v>
      </c>
      <c r="D3784" t="s">
        <v>2301</v>
      </c>
      <c r="E3784" t="str">
        <f t="shared" ref="E3784:E3847" si="59">CONCATENATE(B3784,"-",D3784)</f>
        <v>8421300-Relações exteriores</v>
      </c>
    </row>
    <row r="3785" spans="1:5" hidden="1">
      <c r="A3785">
        <v>5001</v>
      </c>
      <c r="B3785">
        <v>8422100</v>
      </c>
      <c r="D3785" t="s">
        <v>2302</v>
      </c>
      <c r="E3785" t="str">
        <f t="shared" si="59"/>
        <v>8422100-Defesa</v>
      </c>
    </row>
    <row r="3786" spans="1:5" hidden="1">
      <c r="A3786">
        <v>5001</v>
      </c>
      <c r="B3786">
        <v>8423000</v>
      </c>
      <c r="D3786" t="s">
        <v>2303</v>
      </c>
      <c r="E3786" t="str">
        <f t="shared" si="59"/>
        <v>8423000-Justiça</v>
      </c>
    </row>
    <row r="3787" spans="1:5" hidden="1">
      <c r="A3787">
        <v>5001</v>
      </c>
      <c r="B3787">
        <v>8424800</v>
      </c>
      <c r="D3787" t="s">
        <v>2304</v>
      </c>
      <c r="E3787" t="str">
        <f t="shared" si="59"/>
        <v>8424800-Segurança e ordem pública</v>
      </c>
    </row>
    <row r="3788" spans="1:5" hidden="1">
      <c r="A3788">
        <v>5001</v>
      </c>
      <c r="B3788">
        <v>8425600</v>
      </c>
      <c r="D3788" t="s">
        <v>2305</v>
      </c>
      <c r="E3788" t="str">
        <f t="shared" si="59"/>
        <v>8425600-Defesa Civil</v>
      </c>
    </row>
    <row r="3789" spans="1:5" hidden="1">
      <c r="A3789">
        <v>5001</v>
      </c>
      <c r="B3789">
        <v>8430200</v>
      </c>
      <c r="D3789" t="s">
        <v>2306</v>
      </c>
      <c r="E3789" t="str">
        <f t="shared" si="59"/>
        <v>8430200-Seguridade Social Obrigatório</v>
      </c>
    </row>
    <row r="3790" spans="1:5" hidden="1">
      <c r="A3790">
        <v>5001</v>
      </c>
      <c r="B3790">
        <v>8520100</v>
      </c>
      <c r="D3790" t="s">
        <v>2047</v>
      </c>
      <c r="E3790" t="str">
        <f t="shared" si="59"/>
        <v>8520100-Ensino médio</v>
      </c>
    </row>
    <row r="3791" spans="1:5" hidden="1">
      <c r="A3791">
        <v>5001</v>
      </c>
      <c r="B3791">
        <v>8531700</v>
      </c>
      <c r="D3791" t="s">
        <v>2048</v>
      </c>
      <c r="E3791" t="str">
        <f t="shared" si="59"/>
        <v>8531700-Educação superior - graduação</v>
      </c>
    </row>
    <row r="3792" spans="1:5" hidden="1">
      <c r="A3792">
        <v>5001</v>
      </c>
      <c r="B3792">
        <v>8532500</v>
      </c>
      <c r="D3792" t="s">
        <v>2049</v>
      </c>
      <c r="E3792" t="str">
        <f t="shared" si="59"/>
        <v>8532500-Educação superior - graduação e pós-graduação</v>
      </c>
    </row>
    <row r="3793" spans="1:5" hidden="1">
      <c r="A3793">
        <v>5001</v>
      </c>
      <c r="B3793">
        <v>8533300</v>
      </c>
      <c r="D3793" t="s">
        <v>2050</v>
      </c>
      <c r="E3793" t="str">
        <f t="shared" si="59"/>
        <v>8533300-Educação superior - pós-graduação e extensão</v>
      </c>
    </row>
    <row r="3794" spans="1:5" hidden="1">
      <c r="A3794">
        <v>5001</v>
      </c>
      <c r="B3794">
        <v>8541400</v>
      </c>
      <c r="D3794" t="s">
        <v>2051</v>
      </c>
      <c r="E3794" t="str">
        <f t="shared" si="59"/>
        <v>8541400-Educação profissional de nível técnico</v>
      </c>
    </row>
    <row r="3795" spans="1:5" hidden="1">
      <c r="A3795">
        <v>5001</v>
      </c>
      <c r="B3795">
        <v>8542200</v>
      </c>
      <c r="D3795" t="s">
        <v>2052</v>
      </c>
      <c r="E3795" t="str">
        <f t="shared" si="59"/>
        <v>8542200-Educação profissional de nível tecnológico</v>
      </c>
    </row>
    <row r="3796" spans="1:5" hidden="1">
      <c r="A3796">
        <v>5001</v>
      </c>
      <c r="B3796">
        <v>8550301</v>
      </c>
      <c r="D3796" t="s">
        <v>2192</v>
      </c>
      <c r="E3796" t="str">
        <f t="shared" si="59"/>
        <v>8550301-Administração de caixas escolares</v>
      </c>
    </row>
    <row r="3797" spans="1:5" hidden="1">
      <c r="A3797">
        <v>5001</v>
      </c>
      <c r="B3797">
        <v>8550302</v>
      </c>
      <c r="D3797" t="s">
        <v>2054</v>
      </c>
      <c r="E3797" t="str">
        <f t="shared" si="59"/>
        <v>8550302-Atividades de apoio à educação, exceto caixas escolares</v>
      </c>
    </row>
    <row r="3798" spans="1:5" hidden="1">
      <c r="A3798">
        <v>5001</v>
      </c>
      <c r="B3798">
        <v>9900800</v>
      </c>
      <c r="D3798" t="s">
        <v>2307</v>
      </c>
      <c r="E3798" t="str">
        <f t="shared" si="59"/>
        <v>9900800-Organismos internacionais e outras instituições extraterritoriais</v>
      </c>
    </row>
    <row r="3799" spans="1:5" hidden="1">
      <c r="A3799">
        <v>5003</v>
      </c>
      <c r="B3799">
        <v>8411600</v>
      </c>
      <c r="D3799" t="s">
        <v>2284</v>
      </c>
      <c r="E3799" t="str">
        <f t="shared" si="59"/>
        <v>8411600-Administração pública em geral</v>
      </c>
    </row>
    <row r="3800" spans="1:5" hidden="1">
      <c r="A3800">
        <v>5003</v>
      </c>
      <c r="B3800">
        <v>8412400</v>
      </c>
      <c r="D3800" t="s">
        <v>2299</v>
      </c>
      <c r="E3800" t="str">
        <f t="shared" si="59"/>
        <v>8412400-Regulação das atividades de saúde, educação, serviços culturais e outros serviços sociais</v>
      </c>
    </row>
    <row r="3801" spans="1:5" hidden="1">
      <c r="A3801">
        <v>5003</v>
      </c>
      <c r="B3801">
        <v>8413200</v>
      </c>
      <c r="D3801" t="s">
        <v>2300</v>
      </c>
      <c r="E3801" t="str">
        <f t="shared" si="59"/>
        <v>8413200-Regulação das atividades econômicas</v>
      </c>
    </row>
    <row r="3802" spans="1:5" hidden="1">
      <c r="A3802">
        <v>5003</v>
      </c>
      <c r="B3802">
        <v>8421300</v>
      </c>
      <c r="D3802" t="s">
        <v>2301</v>
      </c>
      <c r="E3802" t="str">
        <f t="shared" si="59"/>
        <v>8421300-Relações exteriores</v>
      </c>
    </row>
    <row r="3803" spans="1:5" hidden="1">
      <c r="A3803">
        <v>5003</v>
      </c>
      <c r="B3803">
        <v>8422100</v>
      </c>
      <c r="D3803" t="s">
        <v>2302</v>
      </c>
      <c r="E3803" t="str">
        <f t="shared" si="59"/>
        <v>8422100-Defesa</v>
      </c>
    </row>
    <row r="3804" spans="1:5" hidden="1">
      <c r="A3804">
        <v>5003</v>
      </c>
      <c r="B3804">
        <v>8423000</v>
      </c>
      <c r="D3804" t="s">
        <v>2303</v>
      </c>
      <c r="E3804" t="str">
        <f t="shared" si="59"/>
        <v>8423000-Justiça</v>
      </c>
    </row>
    <row r="3805" spans="1:5" hidden="1">
      <c r="A3805">
        <v>5003</v>
      </c>
      <c r="B3805">
        <v>8424800</v>
      </c>
      <c r="D3805" t="s">
        <v>2304</v>
      </c>
      <c r="E3805" t="str">
        <f t="shared" si="59"/>
        <v>8424800-Segurança e ordem pública</v>
      </c>
    </row>
    <row r="3806" spans="1:5" hidden="1">
      <c r="A3806">
        <v>5003</v>
      </c>
      <c r="B3806">
        <v>8425600</v>
      </c>
      <c r="D3806" t="s">
        <v>2305</v>
      </c>
      <c r="E3806" t="str">
        <f t="shared" si="59"/>
        <v>8425600-Defesa Civil</v>
      </c>
    </row>
    <row r="3807" spans="1:5" hidden="1">
      <c r="A3807">
        <v>5003</v>
      </c>
      <c r="B3807">
        <v>8520100</v>
      </c>
      <c r="D3807" t="s">
        <v>2047</v>
      </c>
      <c r="E3807" t="str">
        <f t="shared" si="59"/>
        <v>8520100-Ensino médio</v>
      </c>
    </row>
    <row r="3808" spans="1:5" hidden="1">
      <c r="A3808">
        <v>5003</v>
      </c>
      <c r="B3808">
        <v>8531700</v>
      </c>
      <c r="D3808" t="s">
        <v>2048</v>
      </c>
      <c r="E3808" t="str">
        <f t="shared" si="59"/>
        <v>8531700-Educação superior - graduação</v>
      </c>
    </row>
    <row r="3809" spans="1:5" hidden="1">
      <c r="A3809">
        <v>5003</v>
      </c>
      <c r="B3809">
        <v>8532500</v>
      </c>
      <c r="D3809" t="s">
        <v>2049</v>
      </c>
      <c r="E3809" t="str">
        <f t="shared" si="59"/>
        <v>8532500-Educação superior - graduação e pós-graduação</v>
      </c>
    </row>
    <row r="3810" spans="1:5" hidden="1">
      <c r="A3810">
        <v>5003</v>
      </c>
      <c r="B3810">
        <v>8533300</v>
      </c>
      <c r="D3810" t="s">
        <v>2050</v>
      </c>
      <c r="E3810" t="str">
        <f t="shared" si="59"/>
        <v>8533300-Educação superior - pós-graduação e extensão</v>
      </c>
    </row>
    <row r="3811" spans="1:5" hidden="1">
      <c r="A3811">
        <v>5003</v>
      </c>
      <c r="B3811">
        <v>8541400</v>
      </c>
      <c r="D3811" t="s">
        <v>2051</v>
      </c>
      <c r="E3811" t="str">
        <f t="shared" si="59"/>
        <v>8541400-Educação profissional de nível técnico</v>
      </c>
    </row>
    <row r="3812" spans="1:5" hidden="1">
      <c r="A3812">
        <v>5003</v>
      </c>
      <c r="B3812">
        <v>8542200</v>
      </c>
      <c r="D3812" t="s">
        <v>2052</v>
      </c>
      <c r="E3812" t="str">
        <f t="shared" si="59"/>
        <v>8542200-Educação profissional de nível tecnológico</v>
      </c>
    </row>
    <row r="3813" spans="1:5" hidden="1">
      <c r="A3813">
        <v>5003</v>
      </c>
      <c r="B3813">
        <v>8550301</v>
      </c>
      <c r="D3813" t="s">
        <v>2053</v>
      </c>
      <c r="E3813" t="str">
        <f t="shared" si="59"/>
        <v>8550301-Administração de Caixas Escolares</v>
      </c>
    </row>
    <row r="3814" spans="1:5" hidden="1">
      <c r="A3814">
        <v>5003</v>
      </c>
      <c r="B3814">
        <v>8550302</v>
      </c>
      <c r="D3814" t="s">
        <v>2054</v>
      </c>
      <c r="E3814" t="str">
        <f t="shared" si="59"/>
        <v>8550302-Atividades de apoio à educação, exceto caixas escolares</v>
      </c>
    </row>
    <row r="3815" spans="1:5" hidden="1">
      <c r="A3815">
        <v>5005</v>
      </c>
      <c r="B3815">
        <v>8411600</v>
      </c>
      <c r="D3815" t="s">
        <v>2284</v>
      </c>
      <c r="E3815" t="str">
        <f t="shared" si="59"/>
        <v>8411600-Administração pública em geral</v>
      </c>
    </row>
    <row r="3816" spans="1:5" hidden="1">
      <c r="A3816">
        <v>5005</v>
      </c>
      <c r="B3816">
        <v>8412400</v>
      </c>
      <c r="D3816" t="s">
        <v>2299</v>
      </c>
      <c r="E3816" t="str">
        <f t="shared" si="59"/>
        <v>8412400-Regulação das atividades de saúde, educação, serviços culturais e outros serviços sociais</v>
      </c>
    </row>
    <row r="3817" spans="1:5" hidden="1">
      <c r="A3817">
        <v>5005</v>
      </c>
      <c r="B3817">
        <v>8413200</v>
      </c>
      <c r="D3817" t="s">
        <v>2300</v>
      </c>
      <c r="E3817" t="str">
        <f t="shared" si="59"/>
        <v>8413200-Regulação das atividades econômicas</v>
      </c>
    </row>
    <row r="3818" spans="1:5" hidden="1">
      <c r="A3818">
        <v>5005</v>
      </c>
      <c r="B3818">
        <v>8421300</v>
      </c>
      <c r="D3818" t="s">
        <v>2301</v>
      </c>
      <c r="E3818" t="str">
        <f t="shared" si="59"/>
        <v>8421300-Relações exteriores</v>
      </c>
    </row>
    <row r="3819" spans="1:5" hidden="1">
      <c r="A3819">
        <v>5005</v>
      </c>
      <c r="B3819">
        <v>8422100</v>
      </c>
      <c r="D3819" t="s">
        <v>2302</v>
      </c>
      <c r="E3819" t="str">
        <f t="shared" si="59"/>
        <v>8422100-Defesa</v>
      </c>
    </row>
    <row r="3820" spans="1:5" hidden="1">
      <c r="A3820">
        <v>5005</v>
      </c>
      <c r="B3820">
        <v>8423000</v>
      </c>
      <c r="D3820" t="s">
        <v>2303</v>
      </c>
      <c r="E3820" t="str">
        <f t="shared" si="59"/>
        <v>8423000-Justiça</v>
      </c>
    </row>
    <row r="3821" spans="1:5" hidden="1">
      <c r="A3821">
        <v>5005</v>
      </c>
      <c r="B3821">
        <v>8424800</v>
      </c>
      <c r="D3821" t="s">
        <v>2304</v>
      </c>
      <c r="E3821" t="str">
        <f t="shared" si="59"/>
        <v>8424800-Segurança e ordem pública</v>
      </c>
    </row>
    <row r="3822" spans="1:5" hidden="1">
      <c r="A3822">
        <v>5005</v>
      </c>
      <c r="B3822">
        <v>8425600</v>
      </c>
      <c r="D3822" t="s">
        <v>2305</v>
      </c>
      <c r="E3822" t="str">
        <f t="shared" si="59"/>
        <v>8425600-Defesa Civil</v>
      </c>
    </row>
    <row r="3823" spans="1:5" hidden="1">
      <c r="A3823">
        <v>5005</v>
      </c>
      <c r="B3823">
        <v>8511200</v>
      </c>
      <c r="D3823" t="s">
        <v>2044</v>
      </c>
      <c r="E3823" t="str">
        <f t="shared" si="59"/>
        <v>8511200-Educação infantil - creche</v>
      </c>
    </row>
    <row r="3824" spans="1:5" hidden="1">
      <c r="A3824">
        <v>5005</v>
      </c>
      <c r="B3824">
        <v>8512100</v>
      </c>
      <c r="D3824" t="s">
        <v>2045</v>
      </c>
      <c r="E3824" t="str">
        <f t="shared" si="59"/>
        <v>8512100-Educação infantil - pré-escola</v>
      </c>
    </row>
    <row r="3825" spans="1:5" hidden="1">
      <c r="A3825">
        <v>5005</v>
      </c>
      <c r="B3825">
        <v>8513900</v>
      </c>
      <c r="D3825" t="s">
        <v>2046</v>
      </c>
      <c r="E3825" t="str">
        <f t="shared" si="59"/>
        <v>8513900-Ensino fundamental</v>
      </c>
    </row>
    <row r="3826" spans="1:5" hidden="1">
      <c r="A3826">
        <v>5005</v>
      </c>
      <c r="B3826">
        <v>8520100</v>
      </c>
      <c r="D3826" t="s">
        <v>2047</v>
      </c>
      <c r="E3826" t="str">
        <f t="shared" si="59"/>
        <v>8520100-Ensino médio</v>
      </c>
    </row>
    <row r="3827" spans="1:5" hidden="1">
      <c r="A3827">
        <v>5005</v>
      </c>
      <c r="B3827">
        <v>8531700</v>
      </c>
      <c r="D3827" t="s">
        <v>2048</v>
      </c>
      <c r="E3827" t="str">
        <f t="shared" si="59"/>
        <v>8531700-Educação superior - graduação</v>
      </c>
    </row>
    <row r="3828" spans="1:5" hidden="1">
      <c r="A3828">
        <v>5005</v>
      </c>
      <c r="B3828">
        <v>8532500</v>
      </c>
      <c r="D3828" t="s">
        <v>2049</v>
      </c>
      <c r="E3828" t="str">
        <f t="shared" si="59"/>
        <v>8532500-Educação superior - graduação e pós-graduação</v>
      </c>
    </row>
    <row r="3829" spans="1:5" hidden="1">
      <c r="A3829">
        <v>5005</v>
      </c>
      <c r="B3829">
        <v>8533300</v>
      </c>
      <c r="D3829" t="s">
        <v>2050</v>
      </c>
      <c r="E3829" t="str">
        <f t="shared" si="59"/>
        <v>8533300-Educação superior - pós-graduação e extensão</v>
      </c>
    </row>
    <row r="3830" spans="1:5" hidden="1">
      <c r="A3830">
        <v>5005</v>
      </c>
      <c r="B3830">
        <v>8541400</v>
      </c>
      <c r="D3830" t="s">
        <v>2051</v>
      </c>
      <c r="E3830" t="str">
        <f t="shared" si="59"/>
        <v>8541400-Educação profissional de nível técnico</v>
      </c>
    </row>
    <row r="3831" spans="1:5" hidden="1">
      <c r="A3831">
        <v>5005</v>
      </c>
      <c r="B3831">
        <v>8542200</v>
      </c>
      <c r="D3831" t="s">
        <v>2052</v>
      </c>
      <c r="E3831" t="str">
        <f t="shared" si="59"/>
        <v>8542200-Educação profissional de nível tecnológico</v>
      </c>
    </row>
    <row r="3832" spans="1:5" hidden="1">
      <c r="A3832">
        <v>5005</v>
      </c>
      <c r="B3832">
        <v>8550301</v>
      </c>
      <c r="D3832" t="s">
        <v>2308</v>
      </c>
      <c r="E3832" t="str">
        <f t="shared" si="59"/>
        <v>8550301- Administração de Caixas Escolares</v>
      </c>
    </row>
    <row r="3833" spans="1:5" hidden="1">
      <c r="A3833">
        <v>5005</v>
      </c>
      <c r="B3833">
        <v>8550302</v>
      </c>
      <c r="D3833" t="s">
        <v>2054</v>
      </c>
      <c r="E3833" t="str">
        <f t="shared" si="59"/>
        <v>8550302-Atividades de apoio à educação, exceto caixas escolares</v>
      </c>
    </row>
    <row r="3834" spans="1:5" hidden="1">
      <c r="A3834">
        <v>5005</v>
      </c>
      <c r="B3834">
        <v>8610101</v>
      </c>
      <c r="D3834" t="s">
        <v>2190</v>
      </c>
      <c r="E3834" t="str">
        <f t="shared" si="59"/>
        <v>8610101-Atividades de atendimento hospitalar, exceto pronto-socorro e unidades para atendimento a urgências</v>
      </c>
    </row>
    <row r="3835" spans="1:5" hidden="1">
      <c r="A3835">
        <v>5005</v>
      </c>
      <c r="B3835">
        <v>8610102</v>
      </c>
      <c r="D3835" t="s">
        <v>2191</v>
      </c>
      <c r="E3835" t="str">
        <f t="shared" si="59"/>
        <v>8610102-Atividades de atendimento em pronto-socorro e unidades hospitalares para atendimento a urgências</v>
      </c>
    </row>
    <row r="3836" spans="1:5" hidden="1">
      <c r="A3836">
        <v>5061</v>
      </c>
      <c r="B3836">
        <v>8411600</v>
      </c>
      <c r="D3836" t="s">
        <v>2284</v>
      </c>
      <c r="E3836" t="str">
        <f t="shared" si="59"/>
        <v>8411600-Administração pública em geral</v>
      </c>
    </row>
    <row r="3837" spans="1:5" hidden="1">
      <c r="A3837">
        <v>5061</v>
      </c>
      <c r="B3837">
        <v>8412400</v>
      </c>
      <c r="D3837" t="s">
        <v>2299</v>
      </c>
      <c r="E3837" t="str">
        <f t="shared" si="59"/>
        <v>8412400-Regulação das atividades de saúde, educação, serviços culturais e outros serviços sociais</v>
      </c>
    </row>
    <row r="3838" spans="1:5" hidden="1">
      <c r="A3838">
        <v>5061</v>
      </c>
      <c r="B3838">
        <v>8413200</v>
      </c>
      <c r="D3838" t="s">
        <v>2300</v>
      </c>
      <c r="E3838" t="str">
        <f t="shared" si="59"/>
        <v>8413200-Regulação das atividades econômicas</v>
      </c>
    </row>
    <row r="3839" spans="1:5" hidden="1">
      <c r="A3839">
        <v>5061</v>
      </c>
      <c r="B3839">
        <v>8421300</v>
      </c>
      <c r="D3839" t="s">
        <v>2301</v>
      </c>
      <c r="E3839" t="str">
        <f t="shared" si="59"/>
        <v>8421300-Relações exteriores</v>
      </c>
    </row>
    <row r="3840" spans="1:5" hidden="1">
      <c r="A3840">
        <v>5061</v>
      </c>
      <c r="B3840">
        <v>8422100</v>
      </c>
      <c r="D3840" t="s">
        <v>2302</v>
      </c>
      <c r="E3840" t="str">
        <f t="shared" si="59"/>
        <v>8422100-Defesa</v>
      </c>
    </row>
    <row r="3841" spans="1:5" hidden="1">
      <c r="A3841">
        <v>5061</v>
      </c>
      <c r="B3841">
        <v>8423000</v>
      </c>
      <c r="D3841" t="s">
        <v>2303</v>
      </c>
      <c r="E3841" t="str">
        <f t="shared" si="59"/>
        <v>8423000-Justiça</v>
      </c>
    </row>
    <row r="3842" spans="1:5" hidden="1">
      <c r="A3842">
        <v>5061</v>
      </c>
      <c r="B3842">
        <v>8424800</v>
      </c>
      <c r="D3842" t="s">
        <v>2304</v>
      </c>
      <c r="E3842" t="str">
        <f t="shared" si="59"/>
        <v>8424800-Segurança e ordem pública</v>
      </c>
    </row>
    <row r="3843" spans="1:5" hidden="1">
      <c r="A3843">
        <v>5061</v>
      </c>
      <c r="B3843">
        <v>8425600</v>
      </c>
      <c r="D3843" t="s">
        <v>2305</v>
      </c>
      <c r="E3843" t="str">
        <f t="shared" si="59"/>
        <v>8425600-Defesa Civil</v>
      </c>
    </row>
    <row r="3844" spans="1:5" hidden="1">
      <c r="A3844">
        <v>5061</v>
      </c>
      <c r="B3844">
        <v>8430200</v>
      </c>
      <c r="D3844" t="s">
        <v>2306</v>
      </c>
      <c r="E3844" t="str">
        <f t="shared" si="59"/>
        <v>8430200-Seguridade Social Obrigatório</v>
      </c>
    </row>
    <row r="3845" spans="1:5" hidden="1">
      <c r="A3845">
        <v>5061</v>
      </c>
      <c r="B3845">
        <v>8520100</v>
      </c>
      <c r="D3845" t="s">
        <v>2047</v>
      </c>
      <c r="E3845" t="str">
        <f t="shared" si="59"/>
        <v>8520100-Ensino médio</v>
      </c>
    </row>
    <row r="3846" spans="1:5" hidden="1">
      <c r="A3846">
        <v>5061</v>
      </c>
      <c r="B3846">
        <v>8531700</v>
      </c>
      <c r="D3846" t="s">
        <v>2048</v>
      </c>
      <c r="E3846" t="str">
        <f t="shared" si="59"/>
        <v>8531700-Educação superior - graduação</v>
      </c>
    </row>
    <row r="3847" spans="1:5" hidden="1">
      <c r="A3847">
        <v>5061</v>
      </c>
      <c r="B3847">
        <v>8532500</v>
      </c>
      <c r="D3847" t="s">
        <v>2049</v>
      </c>
      <c r="E3847" t="str">
        <f t="shared" si="59"/>
        <v>8532500-Educação superior - graduação e pós-graduação</v>
      </c>
    </row>
    <row r="3848" spans="1:5" hidden="1">
      <c r="A3848">
        <v>5061</v>
      </c>
      <c r="B3848">
        <v>8533300</v>
      </c>
      <c r="D3848" t="s">
        <v>2050</v>
      </c>
      <c r="E3848" t="str">
        <f t="shared" ref="E3848:E3911" si="60">CONCATENATE(B3848,"-",D3848)</f>
        <v>8533300-Educação superior - pós-graduação e extensão</v>
      </c>
    </row>
    <row r="3849" spans="1:5" hidden="1">
      <c r="A3849">
        <v>5061</v>
      </c>
      <c r="B3849">
        <v>8541400</v>
      </c>
      <c r="D3849" t="s">
        <v>2051</v>
      </c>
      <c r="E3849" t="str">
        <f t="shared" si="60"/>
        <v>8541400-Educação profissional de nível técnico</v>
      </c>
    </row>
    <row r="3850" spans="1:5" hidden="1">
      <c r="A3850">
        <v>5061</v>
      </c>
      <c r="B3850">
        <v>8542200</v>
      </c>
      <c r="D3850" t="s">
        <v>2052</v>
      </c>
      <c r="E3850" t="str">
        <f t="shared" si="60"/>
        <v>8542200-Educação profissional de nível tecnológico</v>
      </c>
    </row>
    <row r="3851" spans="1:5" hidden="1">
      <c r="A3851">
        <v>5061</v>
      </c>
      <c r="B3851">
        <v>8550301</v>
      </c>
      <c r="D3851" t="s">
        <v>2192</v>
      </c>
      <c r="E3851" t="str">
        <f t="shared" si="60"/>
        <v>8550301-Administração de caixas escolares</v>
      </c>
    </row>
    <row r="3852" spans="1:5" hidden="1">
      <c r="A3852">
        <v>5061</v>
      </c>
      <c r="B3852">
        <v>8550302</v>
      </c>
      <c r="D3852" t="s">
        <v>2054</v>
      </c>
      <c r="E3852" t="str">
        <f t="shared" si="60"/>
        <v>8550302-Atividades de apoio à educação, exceto caixas escolares</v>
      </c>
    </row>
    <row r="3853" spans="1:5" hidden="1">
      <c r="A3853">
        <v>5063</v>
      </c>
      <c r="B3853">
        <v>8411600</v>
      </c>
      <c r="D3853" t="s">
        <v>2284</v>
      </c>
      <c r="E3853" t="str">
        <f t="shared" si="60"/>
        <v>8411600-Administração pública em geral</v>
      </c>
    </row>
    <row r="3854" spans="1:5" hidden="1">
      <c r="A3854">
        <v>5063</v>
      </c>
      <c r="B3854">
        <v>8412400</v>
      </c>
      <c r="D3854" t="s">
        <v>2299</v>
      </c>
      <c r="E3854" t="str">
        <f t="shared" si="60"/>
        <v>8412400-Regulação das atividades de saúde, educação, serviços culturais e outros serviços sociais</v>
      </c>
    </row>
    <row r="3855" spans="1:5" hidden="1">
      <c r="A3855">
        <v>5063</v>
      </c>
      <c r="B3855">
        <v>8413200</v>
      </c>
      <c r="D3855" t="s">
        <v>2300</v>
      </c>
      <c r="E3855" t="str">
        <f t="shared" si="60"/>
        <v>8413200-Regulação das atividades econômicas</v>
      </c>
    </row>
    <row r="3856" spans="1:5" hidden="1">
      <c r="A3856">
        <v>5063</v>
      </c>
      <c r="B3856">
        <v>8421300</v>
      </c>
      <c r="D3856" t="s">
        <v>2301</v>
      </c>
      <c r="E3856" t="str">
        <f t="shared" si="60"/>
        <v>8421300-Relações exteriores</v>
      </c>
    </row>
    <row r="3857" spans="1:5" hidden="1">
      <c r="A3857">
        <v>5063</v>
      </c>
      <c r="B3857">
        <v>8422100</v>
      </c>
      <c r="D3857" t="s">
        <v>2302</v>
      </c>
      <c r="E3857" t="str">
        <f t="shared" si="60"/>
        <v>8422100-Defesa</v>
      </c>
    </row>
    <row r="3858" spans="1:5" hidden="1">
      <c r="A3858">
        <v>5063</v>
      </c>
      <c r="B3858">
        <v>8423000</v>
      </c>
      <c r="D3858" t="s">
        <v>2303</v>
      </c>
      <c r="E3858" t="str">
        <f t="shared" si="60"/>
        <v>8423000-Justiça</v>
      </c>
    </row>
    <row r="3859" spans="1:5" hidden="1">
      <c r="A3859">
        <v>5063</v>
      </c>
      <c r="B3859">
        <v>8424800</v>
      </c>
      <c r="D3859" t="s">
        <v>2304</v>
      </c>
      <c r="E3859" t="str">
        <f t="shared" si="60"/>
        <v>8424800-Segurança e ordem pública</v>
      </c>
    </row>
    <row r="3860" spans="1:5" hidden="1">
      <c r="A3860">
        <v>5063</v>
      </c>
      <c r="B3860">
        <v>8425600</v>
      </c>
      <c r="D3860" t="s">
        <v>2305</v>
      </c>
      <c r="E3860" t="str">
        <f t="shared" si="60"/>
        <v>8425600-Defesa Civil</v>
      </c>
    </row>
    <row r="3861" spans="1:5" hidden="1">
      <c r="A3861">
        <v>5063</v>
      </c>
      <c r="B3861">
        <v>8520100</v>
      </c>
      <c r="D3861" t="s">
        <v>2047</v>
      </c>
      <c r="E3861" t="str">
        <f t="shared" si="60"/>
        <v>8520100-Ensino médio</v>
      </c>
    </row>
    <row r="3862" spans="1:5" hidden="1">
      <c r="A3862">
        <v>5063</v>
      </c>
      <c r="B3862">
        <v>8531700</v>
      </c>
      <c r="D3862" t="s">
        <v>2048</v>
      </c>
      <c r="E3862" t="str">
        <f t="shared" si="60"/>
        <v>8531700-Educação superior - graduação</v>
      </c>
    </row>
    <row r="3863" spans="1:5" hidden="1">
      <c r="A3863">
        <v>5063</v>
      </c>
      <c r="B3863">
        <v>8532500</v>
      </c>
      <c r="D3863" t="s">
        <v>2049</v>
      </c>
      <c r="E3863" t="str">
        <f t="shared" si="60"/>
        <v>8532500-Educação superior - graduação e pós-graduação</v>
      </c>
    </row>
    <row r="3864" spans="1:5" hidden="1">
      <c r="A3864">
        <v>5063</v>
      </c>
      <c r="B3864">
        <v>8533300</v>
      </c>
      <c r="D3864" t="s">
        <v>2050</v>
      </c>
      <c r="E3864" t="str">
        <f t="shared" si="60"/>
        <v>8533300-Educação superior - pós-graduação e extensão</v>
      </c>
    </row>
    <row r="3865" spans="1:5" hidden="1">
      <c r="A3865">
        <v>5063</v>
      </c>
      <c r="B3865">
        <v>8541400</v>
      </c>
      <c r="D3865" t="s">
        <v>2051</v>
      </c>
      <c r="E3865" t="str">
        <f t="shared" si="60"/>
        <v>8541400-Educação profissional de nível técnico</v>
      </c>
    </row>
    <row r="3866" spans="1:5" hidden="1">
      <c r="A3866">
        <v>5063</v>
      </c>
      <c r="B3866">
        <v>8542200</v>
      </c>
      <c r="D3866" t="s">
        <v>2052</v>
      </c>
      <c r="E3866" t="str">
        <f t="shared" si="60"/>
        <v>8542200-Educação profissional de nível tecnológico</v>
      </c>
    </row>
    <row r="3867" spans="1:5" hidden="1">
      <c r="A3867">
        <v>5063</v>
      </c>
      <c r="B3867">
        <v>8550301</v>
      </c>
      <c r="D3867" t="s">
        <v>2053</v>
      </c>
      <c r="E3867" t="str">
        <f t="shared" si="60"/>
        <v>8550301-Administração de Caixas Escolares</v>
      </c>
    </row>
    <row r="3868" spans="1:5" hidden="1">
      <c r="A3868">
        <v>5063</v>
      </c>
      <c r="B3868">
        <v>8550302</v>
      </c>
      <c r="D3868" t="s">
        <v>2054</v>
      </c>
      <c r="E3868" t="str">
        <f t="shared" si="60"/>
        <v>8550302-Atividades de apoio à educação, exceto caixas escolares</v>
      </c>
    </row>
    <row r="3869" spans="1:5" hidden="1">
      <c r="A3869">
        <v>5065</v>
      </c>
      <c r="B3869">
        <v>8411600</v>
      </c>
      <c r="D3869" t="s">
        <v>2284</v>
      </c>
      <c r="E3869" t="str">
        <f t="shared" si="60"/>
        <v>8411600-Administração pública em geral</v>
      </c>
    </row>
    <row r="3870" spans="1:5" hidden="1">
      <c r="A3870">
        <v>5065</v>
      </c>
      <c r="B3870">
        <v>8412400</v>
      </c>
      <c r="D3870" t="s">
        <v>2299</v>
      </c>
      <c r="E3870" t="str">
        <f t="shared" si="60"/>
        <v>8412400-Regulação das atividades de saúde, educação, serviços culturais e outros serviços sociais</v>
      </c>
    </row>
    <row r="3871" spans="1:5" hidden="1">
      <c r="A3871">
        <v>5065</v>
      </c>
      <c r="B3871">
        <v>8413200</v>
      </c>
      <c r="D3871" t="s">
        <v>2300</v>
      </c>
      <c r="E3871" t="str">
        <f t="shared" si="60"/>
        <v>8413200-Regulação das atividades econômicas</v>
      </c>
    </row>
    <row r="3872" spans="1:5" hidden="1">
      <c r="A3872">
        <v>5065</v>
      </c>
      <c r="B3872">
        <v>8421300</v>
      </c>
      <c r="D3872" t="s">
        <v>2301</v>
      </c>
      <c r="E3872" t="str">
        <f t="shared" si="60"/>
        <v>8421300-Relações exteriores</v>
      </c>
    </row>
    <row r="3873" spans="1:5" hidden="1">
      <c r="A3873">
        <v>5065</v>
      </c>
      <c r="B3873">
        <v>8422100</v>
      </c>
      <c r="D3873" t="s">
        <v>2302</v>
      </c>
      <c r="E3873" t="str">
        <f t="shared" si="60"/>
        <v>8422100-Defesa</v>
      </c>
    </row>
    <row r="3874" spans="1:5" hidden="1">
      <c r="A3874">
        <v>5065</v>
      </c>
      <c r="B3874">
        <v>8423000</v>
      </c>
      <c r="D3874" t="s">
        <v>2303</v>
      </c>
      <c r="E3874" t="str">
        <f t="shared" si="60"/>
        <v>8423000-Justiça</v>
      </c>
    </row>
    <row r="3875" spans="1:5" hidden="1">
      <c r="A3875">
        <v>5065</v>
      </c>
      <c r="B3875">
        <v>8424800</v>
      </c>
      <c r="D3875" t="s">
        <v>2304</v>
      </c>
      <c r="E3875" t="str">
        <f t="shared" si="60"/>
        <v>8424800-Segurança e ordem pública</v>
      </c>
    </row>
    <row r="3876" spans="1:5" hidden="1">
      <c r="A3876">
        <v>5065</v>
      </c>
      <c r="B3876">
        <v>8425600</v>
      </c>
      <c r="D3876" t="s">
        <v>2305</v>
      </c>
      <c r="E3876" t="str">
        <f t="shared" si="60"/>
        <v>8425600-Defesa Civil</v>
      </c>
    </row>
    <row r="3877" spans="1:5" hidden="1">
      <c r="A3877">
        <v>5065</v>
      </c>
      <c r="B3877">
        <v>8511200</v>
      </c>
      <c r="D3877" t="s">
        <v>2044</v>
      </c>
      <c r="E3877" t="str">
        <f t="shared" si="60"/>
        <v>8511200-Educação infantil - creche</v>
      </c>
    </row>
    <row r="3878" spans="1:5" hidden="1">
      <c r="A3878">
        <v>5065</v>
      </c>
      <c r="B3878">
        <v>8512100</v>
      </c>
      <c r="D3878" t="s">
        <v>2045</v>
      </c>
      <c r="E3878" t="str">
        <f t="shared" si="60"/>
        <v>8512100-Educação infantil - pré-escola</v>
      </c>
    </row>
    <row r="3879" spans="1:5" hidden="1">
      <c r="A3879">
        <v>5065</v>
      </c>
      <c r="B3879">
        <v>8513900</v>
      </c>
      <c r="D3879" t="s">
        <v>2046</v>
      </c>
      <c r="E3879" t="str">
        <f t="shared" si="60"/>
        <v>8513900-Ensino fundamental</v>
      </c>
    </row>
    <row r="3880" spans="1:5" hidden="1">
      <c r="A3880">
        <v>5065</v>
      </c>
      <c r="B3880">
        <v>8520100</v>
      </c>
      <c r="D3880" t="s">
        <v>2047</v>
      </c>
      <c r="E3880" t="str">
        <f t="shared" si="60"/>
        <v>8520100-Ensino médio</v>
      </c>
    </row>
    <row r="3881" spans="1:5" hidden="1">
      <c r="A3881">
        <v>5065</v>
      </c>
      <c r="B3881">
        <v>8531700</v>
      </c>
      <c r="D3881" t="s">
        <v>2048</v>
      </c>
      <c r="E3881" t="str">
        <f t="shared" si="60"/>
        <v>8531700-Educação superior - graduação</v>
      </c>
    </row>
    <row r="3882" spans="1:5" hidden="1">
      <c r="A3882">
        <v>5065</v>
      </c>
      <c r="B3882">
        <v>8532500</v>
      </c>
      <c r="D3882" t="s">
        <v>2049</v>
      </c>
      <c r="E3882" t="str">
        <f t="shared" si="60"/>
        <v>8532500-Educação superior - graduação e pós-graduação</v>
      </c>
    </row>
    <row r="3883" spans="1:5" hidden="1">
      <c r="A3883">
        <v>5065</v>
      </c>
      <c r="B3883">
        <v>8533300</v>
      </c>
      <c r="D3883" t="s">
        <v>2050</v>
      </c>
      <c r="E3883" t="str">
        <f t="shared" si="60"/>
        <v>8533300-Educação superior - pós-graduação e extensão</v>
      </c>
    </row>
    <row r="3884" spans="1:5" hidden="1">
      <c r="A3884">
        <v>5065</v>
      </c>
      <c r="B3884">
        <v>8541400</v>
      </c>
      <c r="D3884" t="s">
        <v>2051</v>
      </c>
      <c r="E3884" t="str">
        <f t="shared" si="60"/>
        <v>8541400-Educação profissional de nível técnico</v>
      </c>
    </row>
    <row r="3885" spans="1:5" hidden="1">
      <c r="A3885">
        <v>5065</v>
      </c>
      <c r="B3885">
        <v>8542200</v>
      </c>
      <c r="D3885" t="s">
        <v>2052</v>
      </c>
      <c r="E3885" t="str">
        <f t="shared" si="60"/>
        <v>8542200-Educação profissional de nível tecnológico</v>
      </c>
    </row>
    <row r="3886" spans="1:5" hidden="1">
      <c r="A3886">
        <v>5065</v>
      </c>
      <c r="B3886">
        <v>8550301</v>
      </c>
      <c r="D3886" t="s">
        <v>2053</v>
      </c>
      <c r="E3886" t="str">
        <f t="shared" si="60"/>
        <v>8550301-Administração de Caixas Escolares</v>
      </c>
    </row>
    <row r="3887" spans="1:5" hidden="1">
      <c r="A3887">
        <v>5065</v>
      </c>
      <c r="B3887">
        <v>8550302</v>
      </c>
      <c r="D3887" t="s">
        <v>2054</v>
      </c>
      <c r="E3887" t="str">
        <f t="shared" si="60"/>
        <v>8550302-Atividades de apoio à educação, exceto caixas escolares</v>
      </c>
    </row>
    <row r="3888" spans="1:5" hidden="1">
      <c r="A3888">
        <v>5065</v>
      </c>
      <c r="B3888">
        <v>8610101</v>
      </c>
      <c r="D3888" t="s">
        <v>2190</v>
      </c>
      <c r="E3888" t="str">
        <f t="shared" si="60"/>
        <v>8610101-Atividades de atendimento hospitalar, exceto pronto-socorro e unidades para atendimento a urgências</v>
      </c>
    </row>
    <row r="3889" spans="1:5" hidden="1">
      <c r="A3889">
        <v>5065</v>
      </c>
      <c r="B3889">
        <v>8610102</v>
      </c>
      <c r="D3889" t="s">
        <v>2191</v>
      </c>
      <c r="E3889" t="str">
        <f t="shared" si="60"/>
        <v>8610102-Atividades de atendimento em pronto-socorro e unidades hospitalares para atendimento a urgências</v>
      </c>
    </row>
    <row r="3890" spans="1:5" hidden="1">
      <c r="A3890">
        <v>6001</v>
      </c>
      <c r="B3890" t="s">
        <v>2188</v>
      </c>
      <c r="D3890" t="s">
        <v>2309</v>
      </c>
      <c r="E3890" t="str">
        <f t="shared" si="60"/>
        <v>X904-Iluminação pública</v>
      </c>
    </row>
    <row r="3891" spans="1:5" hidden="1">
      <c r="A3891">
        <v>6002</v>
      </c>
      <c r="B3891" t="s">
        <v>2188</v>
      </c>
      <c r="D3891" t="s">
        <v>2309</v>
      </c>
      <c r="E3891" t="str">
        <f t="shared" si="60"/>
        <v>X904-Iluminação pública</v>
      </c>
    </row>
    <row r="3892" spans="1:5" hidden="1">
      <c r="A3892">
        <v>6061</v>
      </c>
      <c r="B3892" t="s">
        <v>2188</v>
      </c>
      <c r="D3892" t="s">
        <v>2309</v>
      </c>
      <c r="E3892" t="str">
        <f t="shared" si="60"/>
        <v>X904-Iluminação pública</v>
      </c>
    </row>
    <row r="3893" spans="1:5" hidden="1">
      <c r="A3893">
        <v>7002</v>
      </c>
      <c r="B3893">
        <v>3600601</v>
      </c>
      <c r="D3893" t="s">
        <v>1797</v>
      </c>
      <c r="E3893" t="str">
        <f t="shared" si="60"/>
        <v>3600601-Captação, tratamento e distribuição de água</v>
      </c>
    </row>
    <row r="3894" spans="1:5" hidden="1">
      <c r="A3894">
        <v>7002</v>
      </c>
      <c r="B3894">
        <v>3701100</v>
      </c>
      <c r="D3894" t="s">
        <v>2199</v>
      </c>
      <c r="E3894" t="str">
        <f t="shared" si="60"/>
        <v>3701100-Gestão de Redes de Esgoto</v>
      </c>
    </row>
    <row r="3895" spans="1:5" hidden="1">
      <c r="A3895">
        <v>7002</v>
      </c>
      <c r="B3895">
        <v>3702900</v>
      </c>
      <c r="D3895" t="s">
        <v>1800</v>
      </c>
      <c r="E3895" t="str">
        <f t="shared" si="60"/>
        <v>3702900-Atividades relacionadas a esgoto, exceto a gestão de redes</v>
      </c>
    </row>
    <row r="3896" spans="1:5" hidden="1">
      <c r="A3896">
        <v>7002</v>
      </c>
      <c r="B3896">
        <v>4222701</v>
      </c>
      <c r="D3896" t="s">
        <v>1822</v>
      </c>
      <c r="E3896" t="str">
        <f t="shared" si="60"/>
        <v>4222701-Construção de redes de abastecimento de água, coleta de esgoto e construções correlatas</v>
      </c>
    </row>
    <row r="3897" spans="1:5" hidden="1">
      <c r="A3897">
        <v>7003</v>
      </c>
      <c r="B3897">
        <v>4912401</v>
      </c>
      <c r="D3897" t="s">
        <v>1655</v>
      </c>
      <c r="E3897" t="str">
        <f t="shared" si="60"/>
        <v>4912401-Transporte ferroviário de passageiros intermunicipal e interestadual</v>
      </c>
    </row>
    <row r="3898" spans="1:5" hidden="1">
      <c r="A3898">
        <v>7003</v>
      </c>
      <c r="B3898">
        <v>4912402</v>
      </c>
      <c r="D3898" t="s">
        <v>1656</v>
      </c>
      <c r="E3898" t="str">
        <f t="shared" si="60"/>
        <v>4912402-Transporte ferroviário de passageiros municipal e em região metropolitana</v>
      </c>
    </row>
    <row r="3899" spans="1:5" hidden="1">
      <c r="A3899">
        <v>7003</v>
      </c>
      <c r="B3899">
        <v>4912403</v>
      </c>
      <c r="D3899" t="s">
        <v>1657</v>
      </c>
      <c r="E3899" t="str">
        <f t="shared" si="60"/>
        <v>4912403-Transporte metroviário</v>
      </c>
    </row>
    <row r="3900" spans="1:5" hidden="1">
      <c r="A3900">
        <v>7062</v>
      </c>
      <c r="B3900">
        <v>3600601</v>
      </c>
      <c r="D3900" t="s">
        <v>1797</v>
      </c>
      <c r="E3900" t="str">
        <f t="shared" si="60"/>
        <v>3600601-Captação, tratamento e distribuição de água</v>
      </c>
    </row>
    <row r="3901" spans="1:5" hidden="1">
      <c r="A3901">
        <v>7062</v>
      </c>
      <c r="B3901">
        <v>3701100</v>
      </c>
      <c r="D3901" t="s">
        <v>2199</v>
      </c>
      <c r="E3901" t="str">
        <f t="shared" si="60"/>
        <v>3701100-Gestão de Redes de Esgoto</v>
      </c>
    </row>
    <row r="3902" spans="1:5" hidden="1">
      <c r="A3902">
        <v>7062</v>
      </c>
      <c r="B3902">
        <v>3702900</v>
      </c>
      <c r="D3902" t="s">
        <v>1800</v>
      </c>
      <c r="E3902" t="str">
        <f t="shared" si="60"/>
        <v>3702900-Atividades relacionadas a esgoto, exceto a gestão de redes</v>
      </c>
    </row>
    <row r="3903" spans="1:5" hidden="1">
      <c r="A3903">
        <v>7062</v>
      </c>
      <c r="B3903">
        <v>4222701</v>
      </c>
      <c r="D3903" t="s">
        <v>1822</v>
      </c>
      <c r="E3903" t="str">
        <f t="shared" si="60"/>
        <v>4222701-Construção de redes de abastecimento de água, coleta de esgoto e construções correlatas</v>
      </c>
    </row>
    <row r="3904" spans="1:5" hidden="1">
      <c r="A3904">
        <v>8001</v>
      </c>
      <c r="B3904">
        <v>3514000</v>
      </c>
      <c r="D3904" t="s">
        <v>2310</v>
      </c>
      <c r="E3904" t="str">
        <f t="shared" si="60"/>
        <v>3514000-Distribuição de energia elétrica</v>
      </c>
    </row>
    <row r="3905" spans="1:5" hidden="1">
      <c r="A3905">
        <v>8004</v>
      </c>
      <c r="B3905">
        <v>3513100</v>
      </c>
      <c r="D3905" t="s">
        <v>1793</v>
      </c>
      <c r="E3905" t="str">
        <f t="shared" si="60"/>
        <v>3513100-Comércio atacadista de energia elétrica</v>
      </c>
    </row>
    <row r="3906" spans="1:5" hidden="1">
      <c r="A3906">
        <v>8004</v>
      </c>
      <c r="B3906">
        <v>3514000</v>
      </c>
      <c r="D3906" t="s">
        <v>2310</v>
      </c>
      <c r="E3906" t="str">
        <f t="shared" si="60"/>
        <v>3514000-Distribuição de energia elétrica</v>
      </c>
    </row>
    <row r="3907" spans="1:5" hidden="1">
      <c r="A3907">
        <v>8004</v>
      </c>
      <c r="B3907">
        <v>4221902</v>
      </c>
      <c r="D3907" t="s">
        <v>1818</v>
      </c>
      <c r="E3907" t="str">
        <f t="shared" si="60"/>
        <v>4221902-Construção de estações e redes de distribuição de energia elétrica</v>
      </c>
    </row>
    <row r="3908" spans="1:5" hidden="1">
      <c r="A3908">
        <v>8004</v>
      </c>
      <c r="B3908" t="s">
        <v>2311</v>
      </c>
      <c r="D3908" t="s">
        <v>2312</v>
      </c>
      <c r="E3908" t="str">
        <f t="shared" si="60"/>
        <v>X907-Estação de recarga de veículos elétricos</v>
      </c>
    </row>
    <row r="3909" spans="1:5" hidden="1">
      <c r="A3909">
        <v>8005</v>
      </c>
      <c r="B3909">
        <v>3513100</v>
      </c>
      <c r="D3909" t="s">
        <v>1793</v>
      </c>
      <c r="E3909" t="str">
        <f t="shared" si="60"/>
        <v>3513100-Comércio atacadista de energia elétrica</v>
      </c>
    </row>
    <row r="3910" spans="1:5" hidden="1">
      <c r="A3910">
        <v>8005</v>
      </c>
      <c r="B3910">
        <v>3514000</v>
      </c>
      <c r="D3910" t="s">
        <v>2310</v>
      </c>
      <c r="E3910" t="str">
        <f t="shared" si="60"/>
        <v>3514000-Distribuição de energia elétrica</v>
      </c>
    </row>
    <row r="3911" spans="1:5" hidden="1">
      <c r="A3911">
        <v>8005</v>
      </c>
      <c r="B3911">
        <v>4221902</v>
      </c>
      <c r="D3911" t="s">
        <v>1818</v>
      </c>
      <c r="E3911" t="str">
        <f t="shared" si="60"/>
        <v>4221902-Construção de estações e redes de distribuição de energia elétrica</v>
      </c>
    </row>
    <row r="3912" spans="1:5" hidden="1">
      <c r="A3912">
        <v>8064</v>
      </c>
      <c r="B3912">
        <v>3513100</v>
      </c>
      <c r="D3912" t="s">
        <v>1793</v>
      </c>
      <c r="E3912" t="str">
        <f t="shared" ref="E3912:E3920" si="61">CONCATENATE(B3912,"-",D3912)</f>
        <v>3513100-Comércio atacadista de energia elétrica</v>
      </c>
    </row>
    <row r="3913" spans="1:5" hidden="1">
      <c r="A3913">
        <v>8064</v>
      </c>
      <c r="B3913">
        <v>3514000</v>
      </c>
      <c r="D3913" t="s">
        <v>2310</v>
      </c>
      <c r="E3913" t="str">
        <f t="shared" si="61"/>
        <v>3514000-Distribuição de energia elétrica</v>
      </c>
    </row>
    <row r="3914" spans="1:5" hidden="1">
      <c r="A3914">
        <v>8064</v>
      </c>
      <c r="B3914">
        <v>4221902</v>
      </c>
      <c r="D3914" t="s">
        <v>1818</v>
      </c>
      <c r="E3914" t="str">
        <f t="shared" si="61"/>
        <v>4221902-Construção de estações e redes de distribuição de energia elétrica</v>
      </c>
    </row>
    <row r="3915" spans="1:5" hidden="1">
      <c r="A3915">
        <v>8064</v>
      </c>
      <c r="B3915" t="s">
        <v>2311</v>
      </c>
      <c r="D3915" t="s">
        <v>2312</v>
      </c>
      <c r="E3915" t="str">
        <f t="shared" si="61"/>
        <v>X907-Estação de recarga de veículos elétricos</v>
      </c>
    </row>
    <row r="3916" spans="1:5" hidden="1">
      <c r="A3916">
        <v>8065</v>
      </c>
      <c r="B3916">
        <v>3513100</v>
      </c>
      <c r="D3916" t="s">
        <v>1793</v>
      </c>
      <c r="E3916" t="str">
        <f t="shared" si="61"/>
        <v>3513100-Comércio atacadista de energia elétrica</v>
      </c>
    </row>
    <row r="3917" spans="1:5" hidden="1">
      <c r="A3917">
        <v>8065</v>
      </c>
      <c r="B3917">
        <v>3514000</v>
      </c>
      <c r="D3917" t="s">
        <v>2310</v>
      </c>
      <c r="E3917" t="str">
        <f t="shared" si="61"/>
        <v>3514000-Distribuição de energia elétrica</v>
      </c>
    </row>
    <row r="3918" spans="1:5" hidden="1">
      <c r="A3918">
        <v>8065</v>
      </c>
      <c r="B3918">
        <v>4221902</v>
      </c>
      <c r="D3918" t="s">
        <v>1818</v>
      </c>
      <c r="E3918" t="str">
        <f t="shared" si="61"/>
        <v>4221902-Construção de estações e redes de distribuição de energia elétrica</v>
      </c>
    </row>
    <row r="3919" spans="1:5" hidden="1">
      <c r="A3919">
        <v>9001</v>
      </c>
      <c r="B3919">
        <v>3513100</v>
      </c>
      <c r="D3919" t="s">
        <v>1793</v>
      </c>
      <c r="E3919" t="str">
        <f t="shared" si="61"/>
        <v>3513100-Comércio atacadista de energia elétrica</v>
      </c>
    </row>
    <row r="3920" spans="1:5" hidden="1">
      <c r="A3920">
        <v>9001</v>
      </c>
      <c r="B3920">
        <v>3514000</v>
      </c>
      <c r="D3920" t="s">
        <v>2310</v>
      </c>
      <c r="E3920" t="str">
        <f t="shared" si="61"/>
        <v>3514000-Distribuição de energia elétrica</v>
      </c>
    </row>
    <row r="3921" hidden="1"/>
    <row r="3922" hidden="1"/>
    <row r="3923" hidden="1"/>
  </sheetData>
  <autoFilter ref="A5:E3923" xr:uid="{521C17A8-78F3-439A-98A8-D40EDE9DF846}">
    <filterColumn colId="0">
      <filters>
        <filter val="2001"/>
      </filters>
    </filterColumn>
  </autoFilter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08EB7-FD25-4FA8-830D-8E3581024703}">
  <sheetPr codeName="Planilha8">
    <tabColor rgb="FF00B050"/>
    <pageSetUpPr fitToPage="1"/>
  </sheetPr>
  <dimension ref="A1:AP281"/>
  <sheetViews>
    <sheetView showFormulas="1" showGridLines="0" zoomScale="85" zoomScaleNormal="85" workbookViewId="0">
      <selection activeCell="H17" sqref="H17"/>
    </sheetView>
  </sheetViews>
  <sheetFormatPr defaultColWidth="0" defaultRowHeight="15" customHeight="1"/>
  <cols>
    <col min="1" max="1" width="4.140625" customWidth="1"/>
    <col min="2" max="2" width="1.7109375" customWidth="1"/>
    <col min="3" max="3" width="16" customWidth="1"/>
    <col min="4" max="4" width="5.7109375" customWidth="1"/>
    <col min="5" max="5" width="3" customWidth="1"/>
    <col min="6" max="6" width="3.5703125" customWidth="1"/>
    <col min="7" max="7" width="1.5703125" customWidth="1"/>
    <col min="8" max="8" width="9.140625" customWidth="1"/>
    <col min="9" max="9" width="1.28515625" customWidth="1"/>
    <col min="10" max="10" width="3.140625" customWidth="1"/>
    <col min="11" max="11" width="1.42578125" customWidth="1"/>
    <col min="12" max="12" width="2.42578125" customWidth="1"/>
    <col min="13" max="13" width="2.7109375" customWidth="1"/>
    <col min="14" max="14" width="3.140625" customWidth="1"/>
    <col min="15" max="15" width="3.28515625" customWidth="1"/>
    <col min="16" max="16" width="12.7109375" customWidth="1"/>
    <col min="17" max="17" width="2.7109375" customWidth="1"/>
    <col min="18" max="18" width="3.140625" customWidth="1"/>
    <col min="19" max="19" width="2.5703125" customWidth="1"/>
    <col min="20" max="20" width="3.7109375" customWidth="1"/>
    <col min="21" max="21" width="1.28515625" customWidth="1"/>
    <col min="22" max="22" width="3.42578125" customWidth="1"/>
    <col min="23" max="23" width="2.140625" customWidth="1"/>
    <col min="24" max="24" width="2.85546875" customWidth="1"/>
    <col min="25" max="25" width="2.42578125" customWidth="1"/>
    <col min="26" max="26" width="1.5703125" customWidth="1"/>
    <col min="27" max="27" width="3.140625" customWidth="1"/>
    <col min="28" max="28" width="14.85546875" hidden="1" customWidth="1"/>
    <col min="29" max="29" width="27.5703125" hidden="1" customWidth="1"/>
    <col min="30" max="42" width="12.140625" hidden="1" customWidth="1"/>
    <col min="43" max="16384" width="12.7109375" hidden="1"/>
  </cols>
  <sheetData>
    <row r="1" spans="1:42" ht="9" customHeight="1">
      <c r="C1" s="361"/>
      <c r="D1" s="361"/>
      <c r="F1" s="361"/>
      <c r="H1" s="361"/>
      <c r="J1" s="361"/>
      <c r="L1" s="361"/>
      <c r="N1" s="361"/>
      <c r="O1" s="361"/>
      <c r="P1" s="361"/>
      <c r="Q1" s="394"/>
      <c r="R1" s="394"/>
      <c r="T1" s="394"/>
      <c r="V1" s="394"/>
      <c r="X1" s="394"/>
      <c r="Y1" s="394"/>
    </row>
    <row r="2" spans="1:42" ht="12" customHeight="1">
      <c r="B2" s="535"/>
      <c r="C2" s="536"/>
      <c r="D2" s="536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8"/>
    </row>
    <row r="3" spans="1:42" ht="22.5" customHeight="1">
      <c r="B3" s="117"/>
      <c r="C3" s="539"/>
      <c r="D3" s="1311" t="s">
        <v>733</v>
      </c>
      <c r="E3" s="1311"/>
      <c r="F3" s="1311"/>
      <c r="G3" s="1311"/>
      <c r="H3" s="1311"/>
      <c r="I3" s="1311"/>
      <c r="J3" s="1311"/>
      <c r="K3" s="1311"/>
      <c r="L3" s="1311"/>
      <c r="M3" s="1311"/>
      <c r="N3" s="1311"/>
      <c r="O3" s="1311"/>
      <c r="P3" s="1311"/>
      <c r="Q3" s="1311"/>
      <c r="R3" s="1311"/>
      <c r="S3" s="1311"/>
      <c r="T3" s="1311"/>
      <c r="U3" s="1311"/>
      <c r="V3" s="1311"/>
      <c r="W3" s="1311"/>
      <c r="X3" s="1311"/>
      <c r="Y3" s="540"/>
      <c r="Z3" s="221"/>
    </row>
    <row r="4" spans="1:42" ht="9.75" customHeight="1">
      <c r="B4" s="117"/>
      <c r="C4" s="222"/>
      <c r="D4" s="232"/>
      <c r="F4" s="233"/>
      <c r="H4" s="233"/>
      <c r="J4" s="233"/>
      <c r="L4" s="1013" t="s">
        <v>717</v>
      </c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511"/>
      <c r="Z4" s="221"/>
    </row>
    <row r="5" spans="1:42" ht="8.25" customHeight="1">
      <c r="A5" s="1"/>
      <c r="B5" s="116"/>
      <c r="C5" s="225"/>
      <c r="D5" s="234"/>
      <c r="F5" s="342"/>
      <c r="H5" s="342"/>
      <c r="J5" s="342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511"/>
      <c r="Z5" s="11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0.5" customHeight="1">
      <c r="A6" s="1"/>
      <c r="B6" s="116"/>
      <c r="C6" s="223"/>
      <c r="D6" s="224"/>
      <c r="E6" s="243"/>
      <c r="F6" s="315"/>
      <c r="G6" s="243"/>
      <c r="H6" s="315"/>
      <c r="I6" s="243"/>
      <c r="J6" s="315"/>
      <c r="K6" s="243"/>
      <c r="L6" s="315"/>
      <c r="M6" s="243"/>
      <c r="N6" s="315"/>
      <c r="O6" s="315"/>
      <c r="P6" s="315"/>
      <c r="Q6" s="315"/>
      <c r="R6" s="315"/>
      <c r="S6" s="243"/>
      <c r="T6" s="315"/>
      <c r="U6" s="243"/>
      <c r="V6" s="315"/>
      <c r="W6" s="243"/>
      <c r="X6" s="315"/>
      <c r="Y6" s="316"/>
      <c r="Z6" s="118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9.75" customHeight="1">
      <c r="B7" s="117"/>
      <c r="C7" s="235"/>
      <c r="D7" s="235"/>
      <c r="F7" s="235"/>
      <c r="H7" s="235"/>
      <c r="J7" s="235"/>
      <c r="L7" s="235"/>
      <c r="N7" s="235"/>
      <c r="O7" s="235"/>
      <c r="P7" s="235"/>
      <c r="Q7" s="235"/>
      <c r="R7" s="235"/>
      <c r="T7" s="235"/>
      <c r="V7" s="235"/>
      <c r="X7" s="235"/>
      <c r="Y7" s="235"/>
      <c r="Z7" s="221"/>
    </row>
    <row r="8" spans="1:42" ht="14.25" customHeight="1">
      <c r="B8" s="117"/>
      <c r="C8" s="1342" t="s">
        <v>10</v>
      </c>
      <c r="D8" s="1342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42"/>
      <c r="S8" s="1342"/>
      <c r="T8" s="1342"/>
      <c r="U8" s="1342"/>
      <c r="V8" s="1342"/>
      <c r="W8" s="1342"/>
      <c r="X8" s="1342"/>
      <c r="Y8" s="1342"/>
      <c r="Z8" s="221"/>
    </row>
    <row r="9" spans="1:42" ht="5.25" customHeight="1">
      <c r="B9" s="117"/>
      <c r="O9" s="236"/>
      <c r="Z9" s="221"/>
    </row>
    <row r="10" spans="1:42" ht="7.5" hidden="1" customHeight="1">
      <c r="B10" s="117"/>
      <c r="O10" s="236"/>
      <c r="Z10" s="221"/>
    </row>
    <row r="11" spans="1:42" ht="15.75" customHeight="1">
      <c r="B11" s="117"/>
      <c r="C11" s="1308" t="s">
        <v>842</v>
      </c>
      <c r="D11" s="1309"/>
      <c r="E11" s="1309"/>
      <c r="F11" s="1310"/>
      <c r="G11" s="1312" t="s">
        <v>728</v>
      </c>
      <c r="H11" s="1313"/>
      <c r="I11" s="1313"/>
      <c r="J11" s="1313"/>
      <c r="K11" s="1313"/>
      <c r="L11" s="1313"/>
      <c r="M11" s="1313"/>
      <c r="N11" s="1313"/>
      <c r="O11" s="1313"/>
      <c r="P11" s="1313"/>
      <c r="Q11" s="1313"/>
      <c r="R11" s="1313"/>
      <c r="S11" s="1313"/>
      <c r="T11" s="1313"/>
      <c r="U11" s="1313"/>
      <c r="V11" s="1313"/>
      <c r="W11" s="1313"/>
      <c r="X11" s="1313"/>
      <c r="Y11" s="1314"/>
      <c r="Z11" s="221"/>
    </row>
    <row r="12" spans="1:42" ht="6.75" customHeight="1">
      <c r="B12" s="117"/>
      <c r="C12" s="426"/>
      <c r="D12" s="426"/>
      <c r="F12" s="426"/>
      <c r="H12" s="427"/>
      <c r="J12" s="427"/>
      <c r="L12" s="427"/>
      <c r="N12" s="427"/>
      <c r="O12" s="427"/>
      <c r="P12" s="427"/>
      <c r="Q12" s="427"/>
      <c r="R12" s="427"/>
      <c r="T12" s="427"/>
      <c r="V12" s="427"/>
      <c r="X12" s="427"/>
      <c r="Y12" s="427"/>
      <c r="Z12" s="221"/>
    </row>
    <row r="13" spans="1:42" ht="45" customHeight="1">
      <c r="B13" s="117"/>
      <c r="C13" s="426"/>
      <c r="D13" s="426"/>
      <c r="F13" s="426"/>
      <c r="H13" s="427"/>
      <c r="J13" s="427"/>
      <c r="L13" s="427"/>
      <c r="N13" s="427"/>
      <c r="O13" s="427"/>
      <c r="P13" s="427"/>
      <c r="Q13" s="427"/>
      <c r="R13" s="427"/>
      <c r="T13" s="427"/>
      <c r="V13" s="427"/>
      <c r="X13" s="427"/>
      <c r="Y13" s="427"/>
      <c r="Z13" s="221"/>
    </row>
    <row r="14" spans="1:42" ht="6.75" customHeight="1">
      <c r="B14" s="117"/>
      <c r="C14" s="426"/>
      <c r="D14" s="426"/>
      <c r="F14" s="426"/>
      <c r="H14" s="427"/>
      <c r="J14" s="427"/>
      <c r="L14" s="427"/>
      <c r="N14" s="427"/>
      <c r="O14" s="427"/>
      <c r="P14" s="427"/>
      <c r="Q14" s="427"/>
      <c r="R14" s="427"/>
      <c r="T14" s="427"/>
      <c r="V14" s="427"/>
      <c r="X14" s="427"/>
      <c r="Y14" s="427"/>
      <c r="Z14" s="221"/>
    </row>
    <row r="15" spans="1:42" s="452" customFormat="1" ht="18" customHeight="1">
      <c r="B15" s="453"/>
      <c r="C15" s="803" t="s">
        <v>868</v>
      </c>
      <c r="D15" s="803"/>
      <c r="E15" s="803"/>
      <c r="F15" s="803"/>
      <c r="G15" s="803"/>
      <c r="H15" s="803"/>
      <c r="I15" s="803"/>
      <c r="J15" s="803"/>
      <c r="K15" s="803"/>
      <c r="L15" s="803"/>
      <c r="M15" s="803"/>
      <c r="N15" s="803"/>
      <c r="O15" s="803"/>
      <c r="P15" s="803"/>
      <c r="Q15" s="803"/>
      <c r="R15" s="803"/>
      <c r="S15" s="803"/>
      <c r="T15" s="803"/>
      <c r="U15" s="803"/>
      <c r="V15" s="803"/>
      <c r="W15" s="803"/>
      <c r="X15" s="803"/>
      <c r="Y15" s="803"/>
      <c r="Z15" s="454"/>
    </row>
    <row r="16" spans="1:42" ht="4.5" customHeight="1">
      <c r="B16" s="117"/>
      <c r="Z16" s="221"/>
    </row>
    <row r="17" spans="2:26" ht="20.100000000000001" customHeight="1">
      <c r="B17" s="117"/>
      <c r="C17" s="1315" t="s">
        <v>11</v>
      </c>
      <c r="D17" s="1316"/>
      <c r="E17" s="1316"/>
      <c r="F17" s="1317"/>
      <c r="H17" s="541" t="s">
        <v>837</v>
      </c>
      <c r="J17" s="541"/>
      <c r="L17" s="1324" t="s">
        <v>838</v>
      </c>
      <c r="M17" s="1325"/>
      <c r="N17" s="1325"/>
      <c r="O17" s="1325"/>
      <c r="P17" s="1325"/>
      <c r="Q17" s="1325"/>
      <c r="R17" s="1325"/>
      <c r="S17" s="1325"/>
      <c r="T17" s="1325"/>
      <c r="U17" s="1325"/>
      <c r="V17" s="1325"/>
      <c r="W17" s="1325"/>
      <c r="X17" s="1325"/>
      <c r="Y17" s="1326"/>
      <c r="Z17" s="221"/>
    </row>
    <row r="18" spans="2:26" ht="3" customHeight="1">
      <c r="B18" s="117"/>
      <c r="C18" s="1318"/>
      <c r="D18" s="1319"/>
      <c r="E18" s="1319"/>
      <c r="F18" s="1320"/>
      <c r="L18" s="1327"/>
      <c r="M18" s="1328"/>
      <c r="N18" s="1328"/>
      <c r="O18" s="1328"/>
      <c r="P18" s="1328"/>
      <c r="Q18" s="1328"/>
      <c r="R18" s="1328"/>
      <c r="S18" s="1328"/>
      <c r="T18" s="1328"/>
      <c r="U18" s="1328"/>
      <c r="V18" s="1328"/>
      <c r="W18" s="1328"/>
      <c r="X18" s="1328"/>
      <c r="Y18" s="1329"/>
      <c r="Z18" s="221"/>
    </row>
    <row r="19" spans="2:26" ht="20.100000000000001" customHeight="1">
      <c r="B19" s="117"/>
      <c r="C19" s="1321"/>
      <c r="D19" s="1322"/>
      <c r="E19" s="1322"/>
      <c r="F19" s="1323"/>
      <c r="H19" s="541" t="s">
        <v>834</v>
      </c>
      <c r="J19" s="541"/>
      <c r="L19" s="1330"/>
      <c r="M19" s="1331"/>
      <c r="N19" s="1331"/>
      <c r="O19" s="1331"/>
      <c r="P19" s="1331"/>
      <c r="Q19" s="1331"/>
      <c r="R19" s="1331"/>
      <c r="S19" s="1331"/>
      <c r="T19" s="1331"/>
      <c r="U19" s="1331"/>
      <c r="V19" s="1331"/>
      <c r="W19" s="1331"/>
      <c r="X19" s="1331"/>
      <c r="Y19" s="1332"/>
      <c r="Z19" s="221"/>
    </row>
    <row r="20" spans="2:26" ht="6" customHeight="1">
      <c r="B20" s="117"/>
      <c r="Z20" s="221"/>
    </row>
    <row r="21" spans="2:26" ht="19.5" customHeight="1">
      <c r="B21" s="117"/>
      <c r="C21" s="1343" t="s">
        <v>643</v>
      </c>
      <c r="D21" s="1344"/>
      <c r="E21" s="1344"/>
      <c r="F21" s="1345"/>
      <c r="H21" s="542" t="s">
        <v>835</v>
      </c>
      <c r="J21" s="542"/>
      <c r="L21" s="1324" t="s">
        <v>845</v>
      </c>
      <c r="M21" s="1325"/>
      <c r="N21" s="1325"/>
      <c r="O21" s="1325"/>
      <c r="P21" s="1325"/>
      <c r="Q21" s="1325"/>
      <c r="R21" s="1325"/>
      <c r="S21" s="1325"/>
      <c r="T21" s="1325"/>
      <c r="U21" s="1325"/>
      <c r="V21" s="1325"/>
      <c r="W21" s="1325"/>
      <c r="X21" s="1325"/>
      <c r="Y21" s="1326"/>
      <c r="Z21" s="221"/>
    </row>
    <row r="22" spans="2:26" ht="4.5" customHeight="1">
      <c r="B22" s="117"/>
      <c r="C22" s="1346"/>
      <c r="D22" s="1347"/>
      <c r="E22" s="1347"/>
      <c r="F22" s="1348"/>
      <c r="H22" s="543"/>
      <c r="J22" s="543"/>
      <c r="L22" s="1327"/>
      <c r="M22" s="1328"/>
      <c r="N22" s="1328"/>
      <c r="O22" s="1328"/>
      <c r="P22" s="1328"/>
      <c r="Q22" s="1328"/>
      <c r="R22" s="1328"/>
      <c r="S22" s="1328"/>
      <c r="T22" s="1328"/>
      <c r="U22" s="1328"/>
      <c r="V22" s="1328"/>
      <c r="W22" s="1328"/>
      <c r="X22" s="1328"/>
      <c r="Y22" s="1329"/>
      <c r="Z22" s="221"/>
    </row>
    <row r="23" spans="2:26" ht="19.5" customHeight="1">
      <c r="B23" s="117"/>
      <c r="C23" s="1346"/>
      <c r="D23" s="1347"/>
      <c r="E23" s="1347"/>
      <c r="F23" s="1348"/>
      <c r="H23" s="542" t="s">
        <v>843</v>
      </c>
      <c r="J23" s="542"/>
      <c r="L23" s="1327"/>
      <c r="M23" s="1328"/>
      <c r="N23" s="1328"/>
      <c r="O23" s="1328"/>
      <c r="P23" s="1328"/>
      <c r="Q23" s="1328"/>
      <c r="R23" s="1328"/>
      <c r="S23" s="1328"/>
      <c r="T23" s="1328"/>
      <c r="U23" s="1328"/>
      <c r="V23" s="1328"/>
      <c r="W23" s="1328"/>
      <c r="X23" s="1328"/>
      <c r="Y23" s="1329"/>
      <c r="Z23" s="221"/>
    </row>
    <row r="24" spans="2:26" ht="3.75" customHeight="1">
      <c r="B24" s="117"/>
      <c r="C24" s="1346"/>
      <c r="D24" s="1347"/>
      <c r="E24" s="1347"/>
      <c r="F24" s="1348"/>
      <c r="H24" s="543"/>
      <c r="J24" s="543"/>
      <c r="L24" s="1327"/>
      <c r="M24" s="1328"/>
      <c r="N24" s="1328"/>
      <c r="O24" s="1328"/>
      <c r="P24" s="1328"/>
      <c r="Q24" s="1328"/>
      <c r="R24" s="1328"/>
      <c r="S24" s="1328"/>
      <c r="T24" s="1328"/>
      <c r="U24" s="1328"/>
      <c r="V24" s="1328"/>
      <c r="W24" s="1328"/>
      <c r="X24" s="1328"/>
      <c r="Y24" s="1329"/>
      <c r="Z24" s="221"/>
    </row>
    <row r="25" spans="2:26" ht="19.5" customHeight="1">
      <c r="B25" s="117"/>
      <c r="C25" s="1349"/>
      <c r="D25" s="1350"/>
      <c r="E25" s="1350"/>
      <c r="F25" s="1351"/>
      <c r="H25" s="542" t="s">
        <v>844</v>
      </c>
      <c r="J25" s="542"/>
      <c r="L25" s="1330"/>
      <c r="M25" s="1331"/>
      <c r="N25" s="1331"/>
      <c r="O25" s="1331"/>
      <c r="P25" s="1331"/>
      <c r="Q25" s="1331"/>
      <c r="R25" s="1331"/>
      <c r="S25" s="1331"/>
      <c r="T25" s="1331"/>
      <c r="U25" s="1331"/>
      <c r="V25" s="1331"/>
      <c r="W25" s="1331"/>
      <c r="X25" s="1331"/>
      <c r="Y25" s="1332"/>
      <c r="Z25" s="221"/>
    </row>
    <row r="26" spans="2:26" ht="6" customHeight="1">
      <c r="B26" s="117"/>
      <c r="Z26" s="221"/>
    </row>
    <row r="27" spans="2:26" ht="20.25" customHeight="1">
      <c r="B27" s="117"/>
      <c r="C27" s="803" t="s">
        <v>869</v>
      </c>
      <c r="D27" s="803"/>
      <c r="E27" s="803"/>
      <c r="F27" s="803"/>
      <c r="G27" s="803"/>
      <c r="H27" s="803"/>
      <c r="I27" s="803"/>
      <c r="J27" s="803"/>
      <c r="K27" s="803"/>
      <c r="L27" s="803"/>
      <c r="M27" s="803"/>
      <c r="N27" s="80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221"/>
    </row>
    <row r="28" spans="2:26" ht="4.5" customHeight="1">
      <c r="B28" s="117"/>
      <c r="Z28" s="221"/>
    </row>
    <row r="29" spans="2:26" ht="20.100000000000001" customHeight="1">
      <c r="B29" s="117"/>
      <c r="C29" s="1171" t="s">
        <v>13</v>
      </c>
      <c r="D29" s="1172"/>
      <c r="E29" s="1172"/>
      <c r="F29" s="1173"/>
      <c r="H29" s="1352" t="s">
        <v>763</v>
      </c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4"/>
      <c r="Z29" s="221"/>
    </row>
    <row r="30" spans="2:26" ht="6.75" customHeight="1">
      <c r="B30" s="117"/>
      <c r="Z30" s="221"/>
    </row>
    <row r="31" spans="2:26" ht="20.100000000000001" customHeight="1">
      <c r="B31" s="117"/>
      <c r="C31" s="1333" t="s">
        <v>14</v>
      </c>
      <c r="D31" s="1334"/>
      <c r="E31" s="1334"/>
      <c r="F31" s="1335"/>
      <c r="H31" s="1352"/>
      <c r="I31" s="1353"/>
      <c r="J31" s="1353"/>
      <c r="K31" s="1353"/>
      <c r="L31" s="1353"/>
      <c r="M31" s="1353"/>
      <c r="N31" s="1353"/>
      <c r="O31" s="1353"/>
      <c r="P31" s="1353"/>
      <c r="Q31" s="1353"/>
      <c r="R31" s="1353"/>
      <c r="S31" s="1353"/>
      <c r="T31" s="1353"/>
      <c r="U31" s="1353"/>
      <c r="V31" s="1353"/>
      <c r="W31" s="1353"/>
      <c r="X31" s="1353"/>
      <c r="Y31" s="1354"/>
      <c r="Z31" s="221"/>
    </row>
    <row r="32" spans="2:26" ht="5.0999999999999996" customHeight="1">
      <c r="B32" s="117"/>
      <c r="Z32" s="221"/>
    </row>
    <row r="33" spans="2:26" ht="20.100000000000001" customHeight="1">
      <c r="B33" s="117"/>
      <c r="C33" s="1333" t="s">
        <v>820</v>
      </c>
      <c r="D33" s="1334"/>
      <c r="E33" s="1334"/>
      <c r="F33" s="1335"/>
      <c r="H33" s="1336"/>
      <c r="I33" s="1337"/>
      <c r="J33" s="1338"/>
      <c r="L33" s="1355" t="s">
        <v>762</v>
      </c>
      <c r="M33" s="1356"/>
      <c r="N33" s="1356"/>
      <c r="O33" s="1356"/>
      <c r="P33" s="1357"/>
      <c r="Q33" s="1339"/>
      <c r="R33" s="1340"/>
      <c r="S33" s="1340"/>
      <c r="T33" s="1340"/>
      <c r="U33" s="1340"/>
      <c r="V33" s="1340"/>
      <c r="W33" s="1340"/>
      <c r="X33" s="1340"/>
      <c r="Y33" s="1341"/>
      <c r="Z33" s="221"/>
    </row>
    <row r="34" spans="2:26" ht="5.0999999999999996" customHeight="1">
      <c r="B34" s="117"/>
      <c r="C34" s="544"/>
      <c r="D34" s="399"/>
      <c r="F34" s="399"/>
      <c r="H34" s="399"/>
      <c r="J34" s="399"/>
      <c r="L34" s="545"/>
      <c r="N34" s="545"/>
      <c r="O34" s="546"/>
      <c r="P34" s="546"/>
      <c r="Q34" s="546"/>
      <c r="R34" s="546"/>
      <c r="T34" s="546"/>
      <c r="V34" s="546"/>
      <c r="X34" s="546"/>
      <c r="Y34" s="546"/>
      <c r="Z34" s="221"/>
    </row>
    <row r="35" spans="2:26" ht="20.100000000000001" customHeight="1">
      <c r="B35" s="117"/>
      <c r="C35" s="1333" t="s">
        <v>764</v>
      </c>
      <c r="D35" s="1334"/>
      <c r="E35" s="1334"/>
      <c r="F35" s="1335"/>
      <c r="H35" s="1336"/>
      <c r="I35" s="1337"/>
      <c r="J35" s="1338"/>
      <c r="L35" s="1333" t="s">
        <v>821</v>
      </c>
      <c r="M35" s="1334"/>
      <c r="N35" s="1334"/>
      <c r="O35" s="1334"/>
      <c r="P35" s="1335"/>
      <c r="Q35" s="1339"/>
      <c r="R35" s="1340"/>
      <c r="S35" s="1340"/>
      <c r="T35" s="1340"/>
      <c r="U35" s="1340"/>
      <c r="V35" s="1340"/>
      <c r="W35" s="1340"/>
      <c r="X35" s="1340"/>
      <c r="Y35" s="1341"/>
      <c r="Z35" s="221"/>
    </row>
    <row r="36" spans="2:26" ht="5.0999999999999996" customHeight="1">
      <c r="B36" s="117"/>
      <c r="Z36" s="221"/>
    </row>
    <row r="37" spans="2:26" ht="20.100000000000001" customHeight="1">
      <c r="B37" s="117"/>
      <c r="C37" s="1185" t="s">
        <v>15</v>
      </c>
      <c r="D37" s="1186"/>
      <c r="E37" s="1186"/>
      <c r="F37" s="1285"/>
      <c r="G37" s="364"/>
      <c r="H37" s="547" t="s">
        <v>178</v>
      </c>
      <c r="J37" s="547"/>
      <c r="L37" s="1287" t="s">
        <v>836</v>
      </c>
      <c r="M37" s="1288"/>
      <c r="N37" s="1288"/>
      <c r="O37" s="1289"/>
      <c r="P37" s="1296"/>
      <c r="Q37" s="1297"/>
      <c r="R37" s="1297"/>
      <c r="S37" s="1297"/>
      <c r="T37" s="1297"/>
      <c r="U37" s="1297"/>
      <c r="V37" s="1297"/>
      <c r="W37" s="1297"/>
      <c r="X37" s="1297"/>
      <c r="Y37" s="1298"/>
      <c r="Z37" s="221"/>
    </row>
    <row r="38" spans="2:26" ht="5.25" customHeight="1">
      <c r="B38" s="117"/>
      <c r="C38" s="897"/>
      <c r="D38" s="1286"/>
      <c r="E38" s="1286"/>
      <c r="F38" s="898"/>
      <c r="G38" s="364"/>
      <c r="H38" s="364"/>
      <c r="L38" s="1290"/>
      <c r="M38" s="1291"/>
      <c r="N38" s="1291"/>
      <c r="O38" s="1292"/>
      <c r="P38" s="1299"/>
      <c r="Q38" s="1300"/>
      <c r="R38" s="1300"/>
      <c r="S38" s="1300"/>
      <c r="T38" s="1300"/>
      <c r="U38" s="1300"/>
      <c r="V38" s="1300"/>
      <c r="W38" s="1300"/>
      <c r="X38" s="1300"/>
      <c r="Y38" s="1301"/>
      <c r="Z38" s="221"/>
    </row>
    <row r="39" spans="2:26" ht="20.100000000000001" customHeight="1">
      <c r="B39" s="117"/>
      <c r="C39" s="868"/>
      <c r="D39" s="902"/>
      <c r="E39" s="902"/>
      <c r="F39" s="869"/>
      <c r="G39" s="364"/>
      <c r="H39" s="547" t="s">
        <v>37</v>
      </c>
      <c r="J39" s="547"/>
      <c r="L39" s="1293"/>
      <c r="M39" s="1294"/>
      <c r="N39" s="1294"/>
      <c r="O39" s="1295"/>
      <c r="P39" s="1302"/>
      <c r="Q39" s="1303"/>
      <c r="R39" s="1303"/>
      <c r="S39" s="1303"/>
      <c r="T39" s="1303"/>
      <c r="U39" s="1303"/>
      <c r="V39" s="1303"/>
      <c r="W39" s="1303"/>
      <c r="X39" s="1303"/>
      <c r="Y39" s="1304"/>
      <c r="Z39" s="221"/>
    </row>
    <row r="40" spans="2:26" ht="7.5" customHeight="1">
      <c r="B40" s="117"/>
      <c r="C40" s="144"/>
      <c r="D40" s="144"/>
      <c r="F40" s="144"/>
      <c r="H40" s="144"/>
      <c r="J40" s="144"/>
      <c r="L40" s="144"/>
      <c r="N40" s="144"/>
      <c r="O40" s="144"/>
      <c r="P40" s="144"/>
      <c r="Q40" s="144"/>
      <c r="R40" s="144"/>
      <c r="T40" s="144"/>
      <c r="V40" s="144"/>
      <c r="X40" s="144"/>
      <c r="Y40" s="144"/>
      <c r="Z40" s="221"/>
    </row>
    <row r="41" spans="2:26" s="452" customFormat="1" ht="18" customHeight="1">
      <c r="B41" s="453"/>
      <c r="C41" s="803" t="s">
        <v>870</v>
      </c>
      <c r="D41" s="803"/>
      <c r="E41" s="803"/>
      <c r="F41" s="803"/>
      <c r="G41" s="803"/>
      <c r="H41" s="803"/>
      <c r="I41" s="803"/>
      <c r="J41" s="803"/>
      <c r="K41" s="803"/>
      <c r="L41" s="803"/>
      <c r="M41" s="803"/>
      <c r="N41" s="803"/>
      <c r="O41" s="803"/>
      <c r="P41" s="803"/>
      <c r="Q41" s="803"/>
      <c r="R41" s="803"/>
      <c r="S41" s="803"/>
      <c r="T41" s="803"/>
      <c r="U41" s="803"/>
      <c r="V41" s="803"/>
      <c r="W41" s="803"/>
      <c r="X41" s="803"/>
      <c r="Y41" s="803"/>
      <c r="Z41" s="454"/>
    </row>
    <row r="42" spans="2:26" ht="6" customHeight="1">
      <c r="B42" s="117"/>
      <c r="Z42" s="221"/>
    </row>
    <row r="43" spans="2:26" ht="20.100000000000001" customHeight="1">
      <c r="B43" s="117"/>
      <c r="C43" s="995" t="s">
        <v>851</v>
      </c>
      <c r="D43" s="995"/>
      <c r="E43" s="995"/>
      <c r="F43" s="995"/>
      <c r="G43" s="995"/>
      <c r="H43" s="995"/>
      <c r="J43" s="1253"/>
      <c r="K43" s="1253"/>
      <c r="L43" s="1253"/>
      <c r="N43" s="548"/>
      <c r="O43" s="548"/>
      <c r="P43" s="548"/>
      <c r="Q43" s="548"/>
      <c r="R43" s="548"/>
      <c r="S43" s="172"/>
      <c r="T43" s="548"/>
      <c r="U43" s="172"/>
      <c r="V43" s="548"/>
      <c r="W43" s="172"/>
      <c r="X43" s="548"/>
      <c r="Y43" s="548"/>
      <c r="Z43" s="221"/>
    </row>
    <row r="44" spans="2:26" ht="6" customHeight="1">
      <c r="B44" s="117"/>
      <c r="C44" s="544"/>
      <c r="D44" s="399"/>
      <c r="F44" s="399"/>
      <c r="H44" s="399"/>
      <c r="J44" s="399"/>
      <c r="L44" s="545"/>
      <c r="N44" s="545"/>
      <c r="O44" s="546"/>
      <c r="P44" s="546"/>
      <c r="Q44" s="546"/>
      <c r="R44" s="546"/>
      <c r="T44" s="546"/>
      <c r="V44" s="546"/>
      <c r="X44" s="546"/>
      <c r="Y44" s="546"/>
      <c r="Z44" s="221"/>
    </row>
    <row r="45" spans="2:26" ht="20.100000000000001" customHeight="1">
      <c r="B45" s="117"/>
      <c r="C45" s="995" t="s">
        <v>812</v>
      </c>
      <c r="D45" s="995"/>
      <c r="F45" s="1239" t="s">
        <v>852</v>
      </c>
      <c r="G45" s="1239"/>
      <c r="H45" s="1239"/>
      <c r="J45" s="550"/>
      <c r="L45" s="1235" t="s">
        <v>855</v>
      </c>
      <c r="M45" s="1235"/>
      <c r="N45" s="1235"/>
      <c r="O45" s="1235"/>
      <c r="P45" s="1235"/>
      <c r="Q45" s="1240"/>
      <c r="R45" s="1240"/>
      <c r="S45" s="1240"/>
      <c r="T45" s="1240"/>
      <c r="U45" s="1240"/>
      <c r="V45" s="1240"/>
      <c r="W45" s="1240"/>
      <c r="X45" s="1240"/>
      <c r="Y45" s="1240"/>
      <c r="Z45" s="221"/>
    </row>
    <row r="46" spans="2:26" ht="20.100000000000001" customHeight="1">
      <c r="B46" s="117"/>
      <c r="C46" s="995"/>
      <c r="D46" s="995"/>
      <c r="F46" s="1239" t="s">
        <v>853</v>
      </c>
      <c r="G46" s="1239"/>
      <c r="H46" s="1239"/>
      <c r="J46" s="550"/>
      <c r="L46" s="1235" t="s">
        <v>856</v>
      </c>
      <c r="M46" s="1235"/>
      <c r="N46" s="1235"/>
      <c r="O46" s="1235"/>
      <c r="P46" s="1235"/>
      <c r="Q46" s="1235"/>
      <c r="R46" s="1235"/>
      <c r="S46" s="1235"/>
      <c r="T46" s="1235"/>
      <c r="U46" s="1235"/>
      <c r="V46" s="1235"/>
      <c r="W46" s="1235"/>
      <c r="X46" s="1235"/>
      <c r="Y46" s="1235"/>
      <c r="Z46" s="221"/>
    </row>
    <row r="47" spans="2:26" ht="20.100000000000001" customHeight="1">
      <c r="B47" s="117"/>
      <c r="C47" s="995"/>
      <c r="D47" s="995"/>
      <c r="F47" s="1239" t="s">
        <v>854</v>
      </c>
      <c r="G47" s="1239"/>
      <c r="H47" s="1239"/>
      <c r="J47" s="550"/>
      <c r="L47" s="1235" t="s">
        <v>881</v>
      </c>
      <c r="M47" s="1235"/>
      <c r="N47" s="1235"/>
      <c r="O47" s="1235"/>
      <c r="P47" s="1235"/>
      <c r="Q47" s="1235"/>
      <c r="R47" s="1235"/>
      <c r="S47" s="1235"/>
      <c r="T47" s="1235"/>
      <c r="U47" s="1235"/>
      <c r="V47" s="1235"/>
      <c r="W47" s="1235"/>
      <c r="X47" s="1235"/>
      <c r="Y47" s="1235"/>
      <c r="Z47" s="221"/>
    </row>
    <row r="48" spans="2:26" ht="7.5" customHeight="1">
      <c r="B48" s="117"/>
      <c r="C48" s="442"/>
      <c r="D48" s="442"/>
      <c r="F48" s="442"/>
      <c r="H48" s="442"/>
      <c r="J48" s="443"/>
      <c r="L48" s="443"/>
      <c r="N48" s="443"/>
      <c r="O48" s="443"/>
      <c r="P48" s="444"/>
      <c r="Q48" s="444"/>
      <c r="R48" s="445"/>
      <c r="T48" s="445"/>
      <c r="V48" s="445"/>
      <c r="X48" s="445"/>
      <c r="Y48" s="445"/>
      <c r="Z48" s="221"/>
    </row>
    <row r="49" spans="2:26" ht="20.100000000000001" customHeight="1">
      <c r="B49" s="117"/>
      <c r="C49" s="1232" t="s">
        <v>17</v>
      </c>
      <c r="D49" s="1232"/>
      <c r="E49" s="1232"/>
      <c r="F49" s="1232"/>
      <c r="G49" s="1232"/>
      <c r="H49" s="1232"/>
      <c r="I49" s="1232"/>
      <c r="J49" s="1232"/>
      <c r="K49" s="1232"/>
      <c r="L49" s="1232"/>
      <c r="M49" s="1232"/>
      <c r="N49" s="1232"/>
      <c r="O49" s="1232"/>
      <c r="P49" s="1232"/>
      <c r="Q49" s="1232"/>
      <c r="R49" s="1232"/>
      <c r="S49" s="1232"/>
      <c r="T49" s="1232"/>
      <c r="U49" s="1232"/>
      <c r="V49" s="1232"/>
      <c r="W49" s="1232"/>
      <c r="X49" s="1232"/>
      <c r="Y49" s="1232"/>
      <c r="Z49" s="221"/>
    </row>
    <row r="50" spans="2:26" ht="7.5" customHeight="1">
      <c r="B50" s="117"/>
      <c r="C50" s="544"/>
      <c r="D50" s="399"/>
      <c r="F50" s="399"/>
      <c r="H50" s="399"/>
      <c r="J50" s="399"/>
      <c r="L50" s="545"/>
      <c r="N50" s="545"/>
      <c r="O50" s="546"/>
      <c r="P50" s="546"/>
      <c r="Q50" s="546"/>
      <c r="R50" s="546"/>
      <c r="T50" s="546"/>
      <c r="V50" s="546"/>
      <c r="X50" s="546"/>
      <c r="Y50" s="546"/>
      <c r="Z50" s="221"/>
    </row>
    <row r="51" spans="2:26" ht="20.100000000000001" customHeight="1">
      <c r="B51" s="117"/>
      <c r="C51" s="551" t="s">
        <v>18</v>
      </c>
      <c r="D51" s="1236"/>
      <c r="E51" s="1237"/>
      <c r="F51" s="1237"/>
      <c r="G51" s="1237"/>
      <c r="H51" s="1237"/>
      <c r="I51" s="1237"/>
      <c r="J51" s="1237"/>
      <c r="K51" s="1237"/>
      <c r="L51" s="1237"/>
      <c r="M51" s="1237"/>
      <c r="N51" s="1238"/>
      <c r="O51" s="421"/>
      <c r="P51" s="552" t="s">
        <v>19</v>
      </c>
      <c r="Q51" s="1236"/>
      <c r="R51" s="1237"/>
      <c r="S51" s="1237"/>
      <c r="T51" s="1238"/>
      <c r="V51" s="552" t="s">
        <v>20</v>
      </c>
      <c r="W51" s="1236"/>
      <c r="X51" s="1237"/>
      <c r="Y51" s="1238"/>
      <c r="Z51" s="221"/>
    </row>
    <row r="52" spans="2:26" ht="6" customHeight="1">
      <c r="B52" s="117"/>
      <c r="C52" s="544"/>
      <c r="D52" s="399"/>
      <c r="F52" s="399"/>
      <c r="H52" s="399"/>
      <c r="J52" s="399"/>
      <c r="L52" s="545"/>
      <c r="N52" s="545"/>
      <c r="O52" s="546"/>
      <c r="P52" s="546"/>
      <c r="Q52" s="546"/>
      <c r="R52" s="546"/>
      <c r="T52" s="546"/>
      <c r="V52" s="546"/>
      <c r="X52" s="546"/>
      <c r="Y52" s="546"/>
      <c r="Z52" s="221"/>
    </row>
    <row r="53" spans="2:26" ht="20.100000000000001" customHeight="1">
      <c r="B53" s="117"/>
      <c r="C53" s="553" t="s">
        <v>21</v>
      </c>
      <c r="D53" s="1236"/>
      <c r="E53" s="1237"/>
      <c r="F53" s="1237"/>
      <c r="G53" s="1237"/>
      <c r="H53" s="1237"/>
      <c r="I53" s="1237"/>
      <c r="J53" s="1237"/>
      <c r="K53" s="1237"/>
      <c r="L53" s="1237"/>
      <c r="M53" s="1237"/>
      <c r="N53" s="1238"/>
      <c r="O53" s="421"/>
      <c r="P53" s="552" t="s">
        <v>22</v>
      </c>
      <c r="Q53" s="1236"/>
      <c r="R53" s="1237"/>
      <c r="S53" s="1237"/>
      <c r="T53" s="1238"/>
      <c r="V53" s="446"/>
      <c r="X53" s="446"/>
      <c r="Y53" s="446"/>
      <c r="Z53" s="221"/>
    </row>
    <row r="54" spans="2:26" ht="6" customHeight="1">
      <c r="B54" s="117"/>
      <c r="C54" s="544"/>
      <c r="D54" s="399"/>
      <c r="F54" s="399"/>
      <c r="H54" s="399"/>
      <c r="J54" s="399"/>
      <c r="L54" s="545"/>
      <c r="N54" s="545"/>
      <c r="O54" s="546"/>
      <c r="P54" s="546"/>
      <c r="Q54" s="546"/>
      <c r="R54" s="546"/>
      <c r="T54" s="546"/>
      <c r="V54" s="546"/>
      <c r="X54" s="546"/>
      <c r="Y54" s="546"/>
      <c r="Z54" s="221"/>
    </row>
    <row r="55" spans="2:26" ht="20.100000000000001" customHeight="1">
      <c r="B55" s="117"/>
      <c r="C55" s="553" t="s">
        <v>23</v>
      </c>
      <c r="D55" s="1236"/>
      <c r="E55" s="1237"/>
      <c r="F55" s="1237"/>
      <c r="G55" s="1237"/>
      <c r="H55" s="1237"/>
      <c r="I55" s="1237"/>
      <c r="J55" s="1237"/>
      <c r="K55" s="1237"/>
      <c r="L55" s="1237"/>
      <c r="M55" s="1237"/>
      <c r="N55" s="1238"/>
      <c r="O55" s="421"/>
      <c r="P55" s="552" t="s">
        <v>24</v>
      </c>
      <c r="Q55" s="1236"/>
      <c r="R55" s="1237"/>
      <c r="S55" s="1237"/>
      <c r="T55" s="1238"/>
      <c r="V55" s="446"/>
      <c r="X55" s="446"/>
      <c r="Y55" s="446"/>
      <c r="Z55" s="221"/>
    </row>
    <row r="56" spans="2:26" ht="5.25" customHeight="1">
      <c r="B56" s="117"/>
      <c r="C56" s="446"/>
      <c r="D56" s="421"/>
      <c r="F56" s="421"/>
      <c r="H56" s="421"/>
      <c r="J56" s="421"/>
      <c r="L56" s="421"/>
      <c r="N56" s="421"/>
      <c r="O56" s="421"/>
      <c r="P56" s="447"/>
      <c r="Q56" s="428"/>
      <c r="R56" s="448"/>
      <c r="T56" s="448"/>
      <c r="V56" s="446"/>
      <c r="X56" s="446"/>
      <c r="Y56" s="446"/>
      <c r="Z56" s="221"/>
    </row>
    <row r="57" spans="2:26" ht="27" customHeight="1">
      <c r="B57" s="117"/>
      <c r="C57" s="1161" t="s">
        <v>25</v>
      </c>
      <c r="D57" s="1162"/>
      <c r="E57" s="1162"/>
      <c r="F57" s="1162"/>
      <c r="G57" s="1162"/>
      <c r="H57" s="1162"/>
      <c r="I57" s="1162"/>
      <c r="J57" s="1162"/>
      <c r="K57" s="1162"/>
      <c r="L57" s="1162"/>
      <c r="M57" s="1162"/>
      <c r="N57" s="1162"/>
      <c r="O57" s="1162"/>
      <c r="P57" s="1162"/>
      <c r="Q57" s="1162"/>
      <c r="R57" s="1162"/>
      <c r="S57" s="1162"/>
      <c r="T57" s="1163"/>
      <c r="U57" s="1158"/>
      <c r="V57" s="1159"/>
      <c r="W57" s="1159"/>
      <c r="X57" s="1159"/>
      <c r="Y57" s="1160"/>
      <c r="Z57" s="221"/>
    </row>
    <row r="58" spans="2:26" ht="6.95" customHeight="1">
      <c r="B58" s="117"/>
      <c r="C58" s="1"/>
      <c r="D58" s="1"/>
      <c r="F58" s="1"/>
      <c r="H58" s="1"/>
      <c r="J58" s="1"/>
      <c r="L58" s="1"/>
      <c r="N58" s="1"/>
      <c r="O58" s="1"/>
      <c r="P58" s="1"/>
      <c r="Q58" s="1"/>
      <c r="R58" s="1"/>
      <c r="T58" s="1"/>
      <c r="V58" s="1"/>
      <c r="X58" s="1"/>
      <c r="Y58" s="1"/>
      <c r="Z58" s="221"/>
    </row>
    <row r="59" spans="2:26" s="452" customFormat="1" ht="24.95" customHeight="1">
      <c r="B59" s="453"/>
      <c r="C59" s="1241" t="s">
        <v>871</v>
      </c>
      <c r="D59" s="803"/>
      <c r="E59" s="803"/>
      <c r="F59" s="803"/>
      <c r="G59" s="803"/>
      <c r="H59" s="803"/>
      <c r="I59" s="803"/>
      <c r="J59" s="803"/>
      <c r="K59" s="803"/>
      <c r="L59" s="803"/>
      <c r="M59" s="803"/>
      <c r="N59" s="803"/>
      <c r="O59" s="803"/>
      <c r="P59" s="803"/>
      <c r="Q59" s="803"/>
      <c r="R59" s="803"/>
      <c r="S59" s="803"/>
      <c r="T59" s="803"/>
      <c r="U59" s="803"/>
      <c r="V59" s="803"/>
      <c r="W59" s="803"/>
      <c r="X59" s="803"/>
      <c r="Y59" s="1242"/>
      <c r="Z59" s="454"/>
    </row>
    <row r="60" spans="2:26" ht="5.25" customHeight="1">
      <c r="B60" s="117"/>
      <c r="C60" s="544"/>
      <c r="D60" s="399"/>
      <c r="F60" s="399"/>
      <c r="H60" s="399"/>
      <c r="J60" s="399"/>
      <c r="L60" s="545"/>
      <c r="N60" s="545"/>
      <c r="O60" s="546"/>
      <c r="P60" s="546"/>
      <c r="Q60" s="546"/>
      <c r="R60" s="546"/>
      <c r="T60" s="546"/>
      <c r="V60" s="546"/>
      <c r="X60" s="546"/>
      <c r="Y60" s="546"/>
      <c r="Z60" s="221"/>
    </row>
    <row r="61" spans="2:26" ht="20.100000000000001" customHeight="1">
      <c r="B61" s="117"/>
      <c r="C61" s="1187" t="s">
        <v>766</v>
      </c>
      <c r="D61" s="1188"/>
      <c r="E61" s="1188"/>
      <c r="F61" s="1189"/>
      <c r="H61" s="1132" t="s">
        <v>768</v>
      </c>
      <c r="I61" s="1132"/>
      <c r="J61" s="1131"/>
      <c r="K61" s="1131"/>
      <c r="L61" s="1131"/>
      <c r="M61" s="1131"/>
      <c r="N61" s="1131"/>
      <c r="O61" s="364"/>
      <c r="P61" s="1132" t="s">
        <v>26</v>
      </c>
      <c r="Q61" s="1132"/>
      <c r="R61" s="1132"/>
      <c r="S61" s="554"/>
      <c r="T61" s="1305"/>
      <c r="U61" s="1306"/>
      <c r="V61" s="1306"/>
      <c r="W61" s="1306"/>
      <c r="X61" s="1306"/>
      <c r="Y61" s="1307"/>
      <c r="Z61" s="221"/>
    </row>
    <row r="62" spans="2:26" ht="20.100000000000001" customHeight="1">
      <c r="B62" s="117"/>
      <c r="C62" s="853"/>
      <c r="D62" s="854"/>
      <c r="E62" s="854"/>
      <c r="F62" s="855"/>
      <c r="H62" s="1132" t="s">
        <v>769</v>
      </c>
      <c r="I62" s="1132"/>
      <c r="J62" s="1131"/>
      <c r="K62" s="1131"/>
      <c r="L62" s="1131"/>
      <c r="M62" s="1131"/>
      <c r="N62" s="1131"/>
      <c r="V62" s="555"/>
      <c r="X62" s="555"/>
      <c r="Y62" s="555"/>
      <c r="Z62" s="221"/>
    </row>
    <row r="63" spans="2:26" ht="4.5" customHeight="1">
      <c r="B63" s="117"/>
      <c r="C63" s="544"/>
      <c r="D63" s="399"/>
      <c r="F63" s="399"/>
      <c r="H63" s="399"/>
      <c r="J63" s="399"/>
      <c r="L63" s="545"/>
      <c r="N63" s="545"/>
      <c r="O63" s="546"/>
      <c r="P63" s="546"/>
      <c r="Q63" s="546"/>
      <c r="R63" s="546"/>
      <c r="T63" s="546"/>
      <c r="V63" s="546"/>
      <c r="X63" s="546"/>
      <c r="Y63" s="546"/>
      <c r="Z63" s="221"/>
    </row>
    <row r="64" spans="2:26" ht="3" customHeight="1">
      <c r="B64" s="117"/>
      <c r="N64" s="556"/>
      <c r="O64" s="556"/>
      <c r="P64" s="557"/>
      <c r="Q64" s="557"/>
      <c r="R64" s="410"/>
      <c r="T64" s="410"/>
      <c r="V64" s="410"/>
      <c r="X64" s="410"/>
      <c r="Y64" s="410"/>
      <c r="Z64" s="221"/>
    </row>
    <row r="65" spans="2:31" ht="1.5" customHeight="1">
      <c r="B65" s="117"/>
      <c r="Z65" s="221"/>
    </row>
    <row r="66" spans="2:31" ht="44.25" customHeight="1">
      <c r="B66" s="117"/>
      <c r="C66" s="1243" t="s">
        <v>805</v>
      </c>
      <c r="D66" s="1243"/>
      <c r="E66" s="1243"/>
      <c r="F66" s="1243"/>
      <c r="G66" s="1243"/>
      <c r="H66" s="1243"/>
      <c r="I66" s="1243"/>
      <c r="J66" s="1243"/>
      <c r="K66" s="1243"/>
      <c r="L66" s="1243"/>
      <c r="M66" s="1243"/>
      <c r="N66" s="1243"/>
      <c r="O66" s="1243"/>
      <c r="P66" s="1243"/>
      <c r="Q66" s="1243"/>
      <c r="R66" s="1243"/>
      <c r="S66" s="1243"/>
      <c r="T66" s="1243"/>
      <c r="U66" s="1243"/>
      <c r="V66" s="1243"/>
      <c r="W66" s="1243"/>
      <c r="X66" s="1243"/>
      <c r="Y66" s="1243"/>
      <c r="Z66" s="221"/>
    </row>
    <row r="67" spans="2:31" ht="6.75" customHeight="1">
      <c r="B67" s="117"/>
      <c r="Z67" s="221"/>
    </row>
    <row r="68" spans="2:31" ht="20.100000000000001" customHeight="1">
      <c r="B68" s="117"/>
      <c r="C68" s="1244" t="s">
        <v>27</v>
      </c>
      <c r="D68" s="1245"/>
      <c r="E68" s="1245"/>
      <c r="F68" s="1245"/>
      <c r="G68" s="1245"/>
      <c r="H68" s="1245"/>
      <c r="I68" s="1245"/>
      <c r="J68" s="1245"/>
      <c r="K68" s="1245"/>
      <c r="L68" s="1245"/>
      <c r="M68" s="1245"/>
      <c r="N68" s="1245"/>
      <c r="O68" s="1245"/>
      <c r="P68" s="1245"/>
      <c r="Q68" s="1245"/>
      <c r="R68" s="1245"/>
      <c r="S68" s="1245"/>
      <c r="T68" s="1245"/>
      <c r="U68" s="1245"/>
      <c r="V68" s="1245"/>
      <c r="W68" s="1245"/>
      <c r="X68" s="1245"/>
      <c r="Y68" s="1246"/>
      <c r="Z68" s="221"/>
    </row>
    <row r="69" spans="2:31" ht="4.5" customHeight="1">
      <c r="B69" s="117"/>
      <c r="C69" s="544"/>
      <c r="D69" s="399"/>
      <c r="F69" s="399"/>
      <c r="H69" s="399"/>
      <c r="J69" s="399"/>
      <c r="L69" s="545"/>
      <c r="N69" s="545"/>
      <c r="O69" s="546"/>
      <c r="P69" s="546"/>
      <c r="Q69" s="546"/>
      <c r="R69" s="546"/>
      <c r="T69" s="546"/>
      <c r="V69" s="546"/>
      <c r="X69" s="546"/>
      <c r="Y69" s="546"/>
      <c r="Z69" s="221"/>
    </row>
    <row r="70" spans="2:31" ht="20.100000000000001" customHeight="1">
      <c r="B70" s="117"/>
      <c r="C70" s="558" t="s">
        <v>28</v>
      </c>
      <c r="D70" s="1250"/>
      <c r="E70" s="1251"/>
      <c r="F70" s="1251"/>
      <c r="G70" s="1251"/>
      <c r="H70" s="1251"/>
      <c r="I70" s="1251"/>
      <c r="J70" s="1251"/>
      <c r="K70" s="1251"/>
      <c r="L70" s="1251"/>
      <c r="M70" s="1251"/>
      <c r="N70" s="1251"/>
      <c r="O70" s="1251"/>
      <c r="P70" s="1252"/>
      <c r="R70" s="1130" t="s">
        <v>29</v>
      </c>
      <c r="S70" s="1130"/>
      <c r="T70" s="528"/>
      <c r="V70" s="559" t="s">
        <v>20</v>
      </c>
      <c r="W70" s="1158"/>
      <c r="X70" s="1159"/>
      <c r="Y70" s="1160"/>
      <c r="Z70" s="221"/>
    </row>
    <row r="71" spans="2:31" ht="7.5" customHeight="1">
      <c r="B71" s="117"/>
      <c r="C71" s="544"/>
      <c r="D71" s="399"/>
      <c r="F71" s="399"/>
      <c r="H71" s="399"/>
      <c r="J71" s="399"/>
      <c r="L71" s="545"/>
      <c r="N71" s="545"/>
      <c r="O71" s="546"/>
      <c r="P71" s="546"/>
      <c r="Q71" s="546"/>
      <c r="R71" s="546"/>
      <c r="T71" s="546"/>
      <c r="V71" s="546"/>
      <c r="X71" s="546"/>
      <c r="Y71" s="546"/>
      <c r="Z71" s="221"/>
    </row>
    <row r="72" spans="2:31" ht="20.100000000000001" customHeight="1">
      <c r="B72" s="117"/>
      <c r="C72" s="558" t="s">
        <v>30</v>
      </c>
      <c r="D72" s="1250"/>
      <c r="E72" s="1251"/>
      <c r="F72" s="1251"/>
      <c r="G72" s="1251"/>
      <c r="H72" s="1251"/>
      <c r="I72" s="1251"/>
      <c r="J72" s="1251"/>
      <c r="K72" s="1251"/>
      <c r="L72" s="1252"/>
      <c r="N72" s="1249" t="s">
        <v>31</v>
      </c>
      <c r="O72" s="1249"/>
      <c r="P72" s="560"/>
      <c r="Q72" s="561"/>
      <c r="R72" s="561"/>
      <c r="T72" s="561"/>
      <c r="V72" s="561"/>
      <c r="X72" s="393"/>
      <c r="Y72" s="393"/>
      <c r="Z72" s="221"/>
    </row>
    <row r="73" spans="2:31" ht="6" customHeight="1">
      <c r="B73" s="117"/>
      <c r="C73" s="544"/>
      <c r="D73" s="399"/>
      <c r="F73" s="399"/>
      <c r="H73" s="399"/>
      <c r="J73" s="399"/>
      <c r="L73" s="545"/>
      <c r="N73" s="545"/>
      <c r="O73" s="546"/>
      <c r="P73" s="546"/>
      <c r="Q73" s="546"/>
      <c r="R73" s="546"/>
      <c r="T73" s="546"/>
      <c r="V73" s="546"/>
      <c r="X73" s="546"/>
      <c r="Y73" s="546"/>
      <c r="Z73" s="221"/>
    </row>
    <row r="74" spans="2:31" ht="20.100000000000001" customHeight="1">
      <c r="B74" s="117"/>
      <c r="C74" s="558" t="s">
        <v>32</v>
      </c>
      <c r="D74" s="1250"/>
      <c r="E74" s="1251"/>
      <c r="F74" s="1251"/>
      <c r="G74" s="1251"/>
      <c r="H74" s="1251"/>
      <c r="I74" s="1251"/>
      <c r="J74" s="1251"/>
      <c r="K74" s="1251"/>
      <c r="L74" s="1252"/>
      <c r="N74" s="1247" t="s">
        <v>33</v>
      </c>
      <c r="O74" s="1248"/>
      <c r="P74" s="560"/>
      <c r="Q74" s="561"/>
      <c r="T74" s="561"/>
      <c r="V74" s="561"/>
      <c r="X74" s="393"/>
      <c r="Y74" s="393"/>
      <c r="Z74" s="221"/>
      <c r="AE74" s="2"/>
    </row>
    <row r="75" spans="2:31" ht="6" customHeight="1">
      <c r="B75" s="117"/>
      <c r="C75" s="400"/>
      <c r="D75" s="400"/>
      <c r="F75" s="561"/>
      <c r="H75" s="561"/>
      <c r="J75" s="561"/>
      <c r="L75" s="561"/>
      <c r="N75" s="561"/>
      <c r="O75" s="562"/>
      <c r="P75" s="562"/>
      <c r="Q75" s="561"/>
      <c r="R75" s="561"/>
      <c r="T75" s="561"/>
      <c r="V75" s="561"/>
      <c r="X75" s="393"/>
      <c r="Y75" s="393"/>
      <c r="Z75" s="221"/>
      <c r="AE75" s="2"/>
    </row>
    <row r="76" spans="2:31" ht="20.100000000000001" customHeight="1">
      <c r="B76" s="117"/>
      <c r="C76" s="558" t="s">
        <v>34</v>
      </c>
      <c r="D76" s="1250"/>
      <c r="E76" s="1251"/>
      <c r="F76" s="1251"/>
      <c r="G76" s="1251"/>
      <c r="H76" s="1251"/>
      <c r="I76" s="1251"/>
      <c r="J76" s="1251"/>
      <c r="K76" s="1251"/>
      <c r="L76" s="1251"/>
      <c r="M76" s="1251"/>
      <c r="N76" s="1251"/>
      <c r="O76" s="1251"/>
      <c r="P76" s="1251"/>
      <c r="Q76" s="1251"/>
      <c r="R76" s="1251"/>
      <c r="S76" s="1251"/>
      <c r="T76" s="1251"/>
      <c r="U76" s="1251"/>
      <c r="V76" s="1251"/>
      <c r="W76" s="1251"/>
      <c r="X76" s="1251"/>
      <c r="Y76" s="1252"/>
      <c r="Z76" s="221"/>
    </row>
    <row r="77" spans="2:31" ht="6" customHeight="1">
      <c r="B77" s="117"/>
      <c r="C77" s="544"/>
      <c r="D77" s="399"/>
      <c r="F77" s="399"/>
      <c r="H77" s="399"/>
      <c r="J77" s="399"/>
      <c r="L77" s="545"/>
      <c r="N77" s="545"/>
      <c r="O77" s="546"/>
      <c r="P77" s="546"/>
      <c r="Q77" s="546"/>
      <c r="R77" s="546"/>
      <c r="T77" s="546"/>
      <c r="V77" s="546"/>
      <c r="X77" s="546"/>
      <c r="Y77" s="546"/>
      <c r="Z77" s="221"/>
    </row>
    <row r="78" spans="2:31" ht="20.100000000000001" customHeight="1">
      <c r="B78" s="117"/>
      <c r="C78" s="1244" t="s">
        <v>727</v>
      </c>
      <c r="D78" s="1245"/>
      <c r="E78" s="1245"/>
      <c r="F78" s="1245"/>
      <c r="G78" s="1245"/>
      <c r="H78" s="1245"/>
      <c r="I78" s="1245"/>
      <c r="J78" s="1245"/>
      <c r="K78" s="1245"/>
      <c r="L78" s="1245"/>
      <c r="M78" s="1245"/>
      <c r="N78" s="1245"/>
      <c r="O78" s="1245"/>
      <c r="P78" s="1245"/>
      <c r="Q78" s="1245"/>
      <c r="R78" s="1245"/>
      <c r="S78" s="1245"/>
      <c r="T78" s="1245"/>
      <c r="U78" s="1245"/>
      <c r="V78" s="1245"/>
      <c r="W78" s="1245"/>
      <c r="X78" s="1245"/>
      <c r="Y78" s="1246"/>
      <c r="Z78" s="221"/>
    </row>
    <row r="79" spans="2:31" ht="6" customHeight="1">
      <c r="B79" s="117"/>
      <c r="C79" s="563"/>
      <c r="D79" s="563"/>
      <c r="F79" s="563"/>
      <c r="H79" s="563"/>
      <c r="J79" s="563"/>
      <c r="L79" s="563"/>
      <c r="N79" s="563"/>
      <c r="O79" s="563"/>
      <c r="P79" s="563"/>
      <c r="Q79" s="563"/>
      <c r="R79" s="563"/>
      <c r="T79" s="563"/>
      <c r="V79" s="563"/>
      <c r="X79" s="563"/>
      <c r="Y79" s="563"/>
      <c r="Z79" s="221"/>
    </row>
    <row r="80" spans="2:31" ht="20.100000000000001" customHeight="1">
      <c r="B80" s="117"/>
      <c r="C80" s="564" t="s">
        <v>765</v>
      </c>
      <c r="D80" s="1207"/>
      <c r="E80" s="1208"/>
      <c r="F80" s="1208"/>
      <c r="G80" s="1208"/>
      <c r="H80" s="1208"/>
      <c r="I80" s="1208"/>
      <c r="J80" s="1208"/>
      <c r="K80" s="1208"/>
      <c r="L80" s="1208"/>
      <c r="M80" s="1208"/>
      <c r="N80" s="1208"/>
      <c r="O80" s="1208"/>
      <c r="P80" s="1208"/>
      <c r="Q80" s="1208"/>
      <c r="R80" s="1208"/>
      <c r="S80" s="1208"/>
      <c r="T80" s="1208"/>
      <c r="U80" s="1208"/>
      <c r="V80" s="1208"/>
      <c r="W80" s="1208"/>
      <c r="X80" s="1208"/>
      <c r="Y80" s="1209"/>
      <c r="Z80" s="221"/>
    </row>
    <row r="81" spans="2:29" ht="6" customHeight="1">
      <c r="B81" s="117"/>
      <c r="C81" s="544"/>
      <c r="D81" s="399"/>
      <c r="F81" s="399"/>
      <c r="H81" s="399"/>
      <c r="J81" s="399"/>
      <c r="L81" s="545"/>
      <c r="N81" s="545"/>
      <c r="O81" s="546"/>
      <c r="P81" s="546"/>
      <c r="Q81" s="546"/>
      <c r="R81" s="546"/>
      <c r="T81" s="546"/>
      <c r="V81" s="546"/>
      <c r="X81" s="546"/>
      <c r="Y81" s="546"/>
      <c r="Z81" s="221"/>
    </row>
    <row r="82" spans="2:29" ht="20.100000000000001" customHeight="1">
      <c r="B82" s="117"/>
      <c r="C82" s="564" t="s">
        <v>32</v>
      </c>
      <c r="D82" s="1212"/>
      <c r="E82" s="1213"/>
      <c r="F82" s="1213"/>
      <c r="G82" s="1213"/>
      <c r="H82" s="1213"/>
      <c r="I82" s="1213"/>
      <c r="J82" s="1213"/>
      <c r="K82" s="1213"/>
      <c r="L82" s="1213"/>
      <c r="M82" s="1213"/>
      <c r="N82" s="1214"/>
      <c r="O82" s="565"/>
      <c r="P82" s="549" t="s">
        <v>35</v>
      </c>
      <c r="Q82" s="1207"/>
      <c r="R82" s="1208"/>
      <c r="S82" s="1208"/>
      <c r="T82" s="1208"/>
      <c r="U82" s="1208"/>
      <c r="V82" s="1208"/>
      <c r="W82" s="1208"/>
      <c r="X82" s="1208"/>
      <c r="Y82" s="1209"/>
      <c r="Z82" s="221"/>
    </row>
    <row r="83" spans="2:29" ht="8.25" customHeight="1">
      <c r="B83" s="117"/>
      <c r="C83" s="544"/>
      <c r="D83" s="399"/>
      <c r="F83" s="399"/>
      <c r="H83" s="399"/>
      <c r="J83" s="399"/>
      <c r="L83" s="545"/>
      <c r="N83" s="545"/>
      <c r="O83" s="546"/>
      <c r="P83" s="546"/>
      <c r="Q83" s="546"/>
      <c r="R83" s="546"/>
      <c r="T83" s="546"/>
      <c r="V83" s="546"/>
      <c r="X83" s="546"/>
      <c r="Y83" s="546"/>
      <c r="Z83" s="221"/>
    </row>
    <row r="84" spans="2:29" ht="35.25" customHeight="1">
      <c r="B84" s="117"/>
      <c r="C84" s="1133" t="s">
        <v>833</v>
      </c>
      <c r="D84" s="1134"/>
      <c r="E84" s="1134"/>
      <c r="F84" s="1134"/>
      <c r="G84" s="1134"/>
      <c r="H84" s="1134"/>
      <c r="I84" s="1134"/>
      <c r="J84" s="1134"/>
      <c r="K84" s="1134"/>
      <c r="L84" s="1134"/>
      <c r="M84" s="1134"/>
      <c r="N84" s="1134"/>
      <c r="O84" s="1134"/>
      <c r="P84" s="1135"/>
      <c r="Q84" s="566"/>
      <c r="R84" s="512" t="s">
        <v>882</v>
      </c>
      <c r="S84" s="1136"/>
      <c r="T84" s="1136"/>
      <c r="U84" s="567"/>
      <c r="V84" s="512" t="s">
        <v>37</v>
      </c>
      <c r="W84" s="1136"/>
      <c r="X84" s="1136"/>
      <c r="Y84" s="565"/>
      <c r="Z84" s="221"/>
      <c r="AA84" s="142"/>
      <c r="AB84" s="143"/>
      <c r="AC84" s="172"/>
    </row>
    <row r="85" spans="2:29" ht="30.75" customHeight="1">
      <c r="B85" s="117"/>
      <c r="C85" s="1133" t="s">
        <v>883</v>
      </c>
      <c r="D85" s="1134"/>
      <c r="E85" s="1134"/>
      <c r="F85" s="1134"/>
      <c r="G85" s="1134"/>
      <c r="H85" s="1134"/>
      <c r="I85" s="1134"/>
      <c r="J85" s="1134"/>
      <c r="K85" s="1134"/>
      <c r="L85" s="1134"/>
      <c r="M85" s="1134"/>
      <c r="N85" s="1134"/>
      <c r="O85" s="1134"/>
      <c r="P85" s="1135"/>
      <c r="Q85" s="566"/>
      <c r="R85" s="512" t="s">
        <v>882</v>
      </c>
      <c r="S85" s="1136"/>
      <c r="T85" s="1136"/>
      <c r="U85" s="567"/>
      <c r="V85" s="512" t="s">
        <v>37</v>
      </c>
      <c r="W85" s="1136"/>
      <c r="X85" s="1136"/>
      <c r="Y85" s="565"/>
      <c r="Z85" s="221"/>
      <c r="AA85" s="142"/>
      <c r="AB85" s="143"/>
      <c r="AC85" s="172"/>
    </row>
    <row r="86" spans="2:29" ht="11.25" customHeight="1">
      <c r="B86" s="117"/>
      <c r="Z86" s="221"/>
    </row>
    <row r="87" spans="2:29" ht="39.75" customHeight="1">
      <c r="B87" s="117"/>
      <c r="C87" s="1200" t="s">
        <v>832</v>
      </c>
      <c r="D87" s="1200"/>
      <c r="E87" s="1200"/>
      <c r="F87" s="1200"/>
      <c r="G87" s="1200"/>
      <c r="H87" s="1200"/>
      <c r="I87" s="1200"/>
      <c r="J87" s="1200"/>
      <c r="K87" s="1200"/>
      <c r="L87" s="1200"/>
      <c r="M87" s="1200"/>
      <c r="N87" s="1200"/>
      <c r="O87" s="1200"/>
      <c r="P87" s="1200"/>
      <c r="Q87" s="1200"/>
      <c r="R87" s="1200"/>
      <c r="S87" s="1200"/>
      <c r="T87" s="1200"/>
      <c r="U87" s="1200"/>
      <c r="V87" s="1200"/>
      <c r="W87" s="1200"/>
      <c r="X87" s="1200"/>
      <c r="Y87" s="1200"/>
      <c r="Z87" s="221"/>
      <c r="AA87" s="142"/>
      <c r="AB87" s="143"/>
      <c r="AC87" s="172"/>
    </row>
    <row r="88" spans="2:29" ht="34.5" customHeight="1">
      <c r="B88" s="117"/>
      <c r="C88" s="1201" t="s">
        <v>806</v>
      </c>
      <c r="D88" s="1202"/>
      <c r="E88" s="1202"/>
      <c r="F88" s="1202"/>
      <c r="G88" s="1202"/>
      <c r="H88" s="1202"/>
      <c r="I88" s="1202"/>
      <c r="J88" s="1202"/>
      <c r="K88" s="1202"/>
      <c r="L88" s="1202"/>
      <c r="M88" s="1202"/>
      <c r="N88" s="1202"/>
      <c r="O88" s="1202"/>
      <c r="P88" s="1202"/>
      <c r="Q88" s="1202"/>
      <c r="R88" s="1202"/>
      <c r="S88" s="1202"/>
      <c r="T88" s="1202"/>
      <c r="U88" s="1202"/>
      <c r="V88" s="1202"/>
      <c r="W88" s="1202"/>
      <c r="X88" s="1202"/>
      <c r="Y88" s="1203"/>
      <c r="Z88" s="221"/>
      <c r="AA88" s="142"/>
      <c r="AB88" s="143"/>
      <c r="AC88" s="172"/>
    </row>
    <row r="89" spans="2:29" ht="30.75" customHeight="1">
      <c r="B89" s="117"/>
      <c r="C89" s="1204" t="s">
        <v>807</v>
      </c>
      <c r="D89" s="1205"/>
      <c r="E89" s="1205"/>
      <c r="F89" s="1205"/>
      <c r="G89" s="1205"/>
      <c r="H89" s="1205"/>
      <c r="I89" s="1205"/>
      <c r="J89" s="1205"/>
      <c r="K89" s="1205"/>
      <c r="L89" s="1205"/>
      <c r="M89" s="1205"/>
      <c r="N89" s="1205"/>
      <c r="O89" s="1205"/>
      <c r="P89" s="1205"/>
      <c r="Q89" s="1205"/>
      <c r="R89" s="1205"/>
      <c r="S89" s="1205"/>
      <c r="T89" s="1205"/>
      <c r="U89" s="1205"/>
      <c r="V89" s="1205"/>
      <c r="W89" s="1205"/>
      <c r="X89" s="1205"/>
      <c r="Y89" s="1206"/>
      <c r="Z89" s="221"/>
      <c r="AA89" s="142"/>
      <c r="AB89" s="143"/>
      <c r="AC89" s="172"/>
    </row>
    <row r="90" spans="2:29" ht="6" customHeight="1">
      <c r="B90" s="117"/>
      <c r="C90" s="503"/>
      <c r="D90" s="414"/>
      <c r="F90" s="414"/>
      <c r="H90" s="414"/>
      <c r="J90" s="414"/>
      <c r="L90" s="414"/>
      <c r="N90" s="414"/>
      <c r="O90" s="414"/>
      <c r="P90" s="414"/>
      <c r="Q90" s="414"/>
      <c r="R90" s="414"/>
      <c r="T90" s="414"/>
      <c r="V90" s="414"/>
      <c r="X90" s="414"/>
      <c r="Y90" s="414"/>
      <c r="Z90" s="221"/>
      <c r="AA90" s="142"/>
      <c r="AB90" s="143"/>
      <c r="AC90" s="172"/>
    </row>
    <row r="91" spans="2:29" s="452" customFormat="1" ht="24.95" customHeight="1">
      <c r="B91" s="453"/>
      <c r="C91" s="1217" t="s">
        <v>726</v>
      </c>
      <c r="D91" s="1218"/>
      <c r="E91" s="1218"/>
      <c r="F91" s="1218"/>
      <c r="G91" s="1218"/>
      <c r="H91" s="1218"/>
      <c r="I91" s="1218"/>
      <c r="J91" s="1218"/>
      <c r="K91" s="1218"/>
      <c r="L91" s="1218"/>
      <c r="M91" s="1218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9"/>
      <c r="Z91" s="454"/>
      <c r="AA91" s="451"/>
      <c r="AB91" s="455"/>
      <c r="AC91" s="456"/>
    </row>
    <row r="92" spans="2:29" ht="6" customHeight="1">
      <c r="B92" s="117"/>
      <c r="Z92" s="221"/>
    </row>
    <row r="93" spans="2:29" ht="20.100000000000001" customHeight="1">
      <c r="B93" s="117"/>
      <c r="C93" s="568"/>
      <c r="D93" s="569"/>
      <c r="E93" s="537"/>
      <c r="F93" s="569"/>
      <c r="G93" s="537"/>
      <c r="H93" s="569"/>
      <c r="I93" s="537"/>
      <c r="J93" s="569"/>
      <c r="K93" s="537"/>
      <c r="L93" s="569"/>
      <c r="M93" s="537"/>
      <c r="N93" s="569"/>
      <c r="O93" s="569"/>
      <c r="P93" s="569"/>
      <c r="Q93" s="569"/>
      <c r="R93" s="569"/>
      <c r="S93" s="537"/>
      <c r="T93" s="569"/>
      <c r="U93" s="537"/>
      <c r="V93" s="569"/>
      <c r="W93" s="537"/>
      <c r="X93" s="569"/>
      <c r="Y93" s="570"/>
      <c r="Z93" s="221"/>
      <c r="AA93" s="142"/>
      <c r="AB93" s="143"/>
      <c r="AC93" s="172"/>
    </row>
    <row r="94" spans="2:29" ht="20.100000000000001" customHeight="1">
      <c r="B94" s="117"/>
      <c r="C94" s="171"/>
      <c r="D94" s="172"/>
      <c r="F94" s="172"/>
      <c r="H94" s="172"/>
      <c r="J94" s="172"/>
      <c r="L94" s="172"/>
      <c r="N94" s="172"/>
      <c r="O94" s="172"/>
      <c r="P94" s="172"/>
      <c r="Q94" s="172"/>
      <c r="R94" s="172"/>
      <c r="T94" s="172"/>
      <c r="V94" s="172"/>
      <c r="X94" s="172"/>
      <c r="Y94" s="173"/>
      <c r="Z94" s="221"/>
      <c r="AA94" s="142"/>
      <c r="AB94" s="143"/>
      <c r="AC94" s="172"/>
    </row>
    <row r="95" spans="2:29" ht="20.100000000000001" customHeight="1">
      <c r="B95" s="117"/>
      <c r="C95" s="171"/>
      <c r="D95" s="172"/>
      <c r="F95" s="172"/>
      <c r="H95" s="172"/>
      <c r="J95" s="172"/>
      <c r="L95" s="172"/>
      <c r="N95" s="172"/>
      <c r="O95" s="172"/>
      <c r="P95" s="172"/>
      <c r="Q95" s="172"/>
      <c r="R95" s="172"/>
      <c r="T95" s="172"/>
      <c r="V95" s="172"/>
      <c r="X95" s="172"/>
      <c r="Y95" s="173"/>
      <c r="Z95" s="221"/>
      <c r="AA95" s="142"/>
      <c r="AB95" s="143"/>
      <c r="AC95" s="172"/>
    </row>
    <row r="96" spans="2:29" ht="37.5" customHeight="1">
      <c r="B96" s="117"/>
      <c r="C96" s="171"/>
      <c r="D96" s="172"/>
      <c r="F96" s="172"/>
      <c r="H96" s="172"/>
      <c r="J96" s="172"/>
      <c r="L96" s="172"/>
      <c r="N96" s="172"/>
      <c r="O96" s="172"/>
      <c r="P96" s="172"/>
      <c r="Q96" s="172"/>
      <c r="R96" s="172"/>
      <c r="T96" s="172"/>
      <c r="V96" s="172"/>
      <c r="X96" s="172"/>
      <c r="Y96" s="173"/>
      <c r="Z96" s="221"/>
      <c r="AA96" s="142"/>
      <c r="AB96" s="143"/>
      <c r="AC96" s="172"/>
    </row>
    <row r="97" spans="2:29" ht="20.100000000000001" customHeight="1">
      <c r="B97" s="117"/>
      <c r="C97" s="171"/>
      <c r="D97" s="172"/>
      <c r="F97" s="172"/>
      <c r="H97" s="172"/>
      <c r="J97" s="172"/>
      <c r="L97" s="172"/>
      <c r="N97" s="172"/>
      <c r="O97" s="172"/>
      <c r="P97" s="172"/>
      <c r="Q97" s="172"/>
      <c r="R97" s="172"/>
      <c r="T97" s="172"/>
      <c r="V97" s="172"/>
      <c r="X97" s="172"/>
      <c r="Y97" s="173"/>
      <c r="Z97" s="221"/>
      <c r="AA97" s="142"/>
      <c r="AB97" s="143"/>
      <c r="AC97" s="172"/>
    </row>
    <row r="98" spans="2:29" ht="20.100000000000001" customHeight="1">
      <c r="B98" s="117"/>
      <c r="C98" s="171"/>
      <c r="D98" s="172"/>
      <c r="F98" s="172"/>
      <c r="H98" s="172"/>
      <c r="J98" s="172"/>
      <c r="L98" s="172"/>
      <c r="N98" s="172"/>
      <c r="O98" s="172"/>
      <c r="P98" s="172"/>
      <c r="Q98" s="172"/>
      <c r="R98" s="172"/>
      <c r="T98" s="172"/>
      <c r="V98" s="172"/>
      <c r="X98" s="172"/>
      <c r="Y98" s="173"/>
      <c r="Z98" s="221"/>
      <c r="AA98" s="142"/>
      <c r="AB98" s="143"/>
      <c r="AC98" s="172"/>
    </row>
    <row r="99" spans="2:29" ht="20.100000000000001" customHeight="1">
      <c r="B99" s="117"/>
      <c r="C99" s="171"/>
      <c r="D99" s="172"/>
      <c r="F99" s="172"/>
      <c r="H99" s="172"/>
      <c r="J99" s="172"/>
      <c r="L99" s="172"/>
      <c r="N99" s="172"/>
      <c r="O99" s="172"/>
      <c r="P99" s="172"/>
      <c r="Q99" s="172"/>
      <c r="R99" s="172"/>
      <c r="T99" s="172"/>
      <c r="V99" s="172"/>
      <c r="W99" s="1283" t="s">
        <v>756</v>
      </c>
      <c r="X99" s="1283"/>
      <c r="Y99" s="1284"/>
      <c r="Z99" s="221"/>
      <c r="AA99" s="142"/>
      <c r="AB99" s="143"/>
      <c r="AC99" s="172"/>
    </row>
    <row r="100" spans="2:29" ht="20.100000000000001" customHeight="1">
      <c r="B100" s="117"/>
      <c r="C100" s="171"/>
      <c r="D100" s="172"/>
      <c r="F100" s="172"/>
      <c r="H100" s="172"/>
      <c r="J100" s="172"/>
      <c r="L100" s="172"/>
      <c r="N100" s="172"/>
      <c r="O100" s="172"/>
      <c r="P100" s="172"/>
      <c r="Q100" s="172"/>
      <c r="R100" s="172"/>
      <c r="T100" s="172"/>
      <c r="V100" s="172"/>
      <c r="W100" s="1283" t="s">
        <v>761</v>
      </c>
      <c r="X100" s="1283"/>
      <c r="Y100" s="1284"/>
      <c r="Z100" s="221"/>
      <c r="AA100" s="144"/>
      <c r="AB100" s="143"/>
      <c r="AC100" s="143"/>
    </row>
    <row r="101" spans="2:29" ht="20.100000000000001" customHeight="1">
      <c r="B101" s="117"/>
      <c r="C101" s="171"/>
      <c r="D101" s="172"/>
      <c r="F101" s="172"/>
      <c r="H101" s="172"/>
      <c r="J101" s="172"/>
      <c r="L101" s="172"/>
      <c r="N101" s="172"/>
      <c r="O101" s="172"/>
      <c r="P101" s="172"/>
      <c r="Q101" s="172"/>
      <c r="R101" s="172"/>
      <c r="T101" s="172"/>
      <c r="V101" s="172"/>
      <c r="X101" s="172"/>
      <c r="Y101" s="173"/>
      <c r="Z101" s="221"/>
      <c r="AA101" s="144"/>
      <c r="AB101" s="143"/>
      <c r="AC101" s="143"/>
    </row>
    <row r="102" spans="2:29" ht="20.100000000000001" customHeight="1">
      <c r="B102" s="117"/>
      <c r="C102" s="171"/>
      <c r="D102" s="172"/>
      <c r="F102" s="172"/>
      <c r="H102" s="172"/>
      <c r="J102" s="172"/>
      <c r="L102" s="172"/>
      <c r="N102" s="172"/>
      <c r="O102" s="172"/>
      <c r="P102" s="172"/>
      <c r="Q102" s="172"/>
      <c r="R102" s="172"/>
      <c r="T102" s="172"/>
      <c r="V102" s="172"/>
      <c r="X102" s="172"/>
      <c r="Y102" s="173"/>
      <c r="Z102" s="221"/>
      <c r="AA102" s="144"/>
      <c r="AB102" s="143"/>
      <c r="AC102" s="143"/>
    </row>
    <row r="103" spans="2:29" ht="21" customHeight="1">
      <c r="B103" s="117"/>
      <c r="C103" s="171"/>
      <c r="D103" s="172"/>
      <c r="F103" s="172"/>
      <c r="H103" s="172"/>
      <c r="J103" s="172"/>
      <c r="L103" s="172"/>
      <c r="N103" s="172"/>
      <c r="O103" s="172"/>
      <c r="P103" s="172"/>
      <c r="Q103" s="172"/>
      <c r="R103" s="172"/>
      <c r="T103" s="172"/>
      <c r="V103" s="172"/>
      <c r="X103" s="172"/>
      <c r="Y103" s="173"/>
      <c r="Z103" s="221"/>
      <c r="AA103" s="144"/>
      <c r="AB103" s="143"/>
      <c r="AC103" s="143"/>
    </row>
    <row r="104" spans="2:29" ht="24" customHeight="1">
      <c r="B104" s="117"/>
      <c r="C104" s="171"/>
      <c r="D104" s="172"/>
      <c r="F104" s="172"/>
      <c r="H104" s="172"/>
      <c r="J104" s="431"/>
      <c r="L104" s="172"/>
      <c r="N104" s="172"/>
      <c r="O104" s="172"/>
      <c r="P104" s="172"/>
      <c r="Q104" s="172"/>
      <c r="R104" s="172"/>
      <c r="T104" s="172"/>
      <c r="V104" s="172"/>
      <c r="X104" s="172"/>
      <c r="Y104" s="173"/>
      <c r="Z104" s="221"/>
      <c r="AA104" s="144"/>
      <c r="AB104" s="143"/>
      <c r="AC104" s="143"/>
    </row>
    <row r="105" spans="2:29" ht="27" customHeight="1">
      <c r="B105" s="117"/>
      <c r="C105" s="171"/>
      <c r="D105" s="172"/>
      <c r="F105" s="172"/>
      <c r="H105" s="172"/>
      <c r="J105" s="172"/>
      <c r="L105" s="172"/>
      <c r="N105" s="172"/>
      <c r="O105" s="172"/>
      <c r="P105" s="172"/>
      <c r="Q105" s="172"/>
      <c r="R105" s="172"/>
      <c r="T105" s="172"/>
      <c r="V105" s="172"/>
      <c r="X105" s="172"/>
      <c r="Y105" s="173"/>
      <c r="Z105" s="221"/>
      <c r="AA105" s="144"/>
      <c r="AB105" s="143"/>
      <c r="AC105" s="143"/>
    </row>
    <row r="106" spans="2:29" ht="27" customHeight="1">
      <c r="B106" s="117"/>
      <c r="C106" s="171"/>
      <c r="D106" s="172"/>
      <c r="F106" s="172"/>
      <c r="H106" s="172"/>
      <c r="J106" s="172"/>
      <c r="L106" s="172"/>
      <c r="N106" s="172"/>
      <c r="O106" s="172"/>
      <c r="P106" s="172"/>
      <c r="Q106" s="172"/>
      <c r="R106" s="172"/>
      <c r="T106" s="172"/>
      <c r="V106" s="172"/>
      <c r="W106" s="1283" t="s">
        <v>757</v>
      </c>
      <c r="X106" s="1283"/>
      <c r="Y106" s="1284"/>
      <c r="Z106" s="221"/>
      <c r="AA106" s="144"/>
      <c r="AB106" s="143"/>
      <c r="AC106" s="143"/>
    </row>
    <row r="107" spans="2:29" ht="27" customHeight="1">
      <c r="B107" s="117"/>
      <c r="C107" s="432"/>
      <c r="D107" s="172"/>
      <c r="F107" s="172"/>
      <c r="H107" s="172"/>
      <c r="J107" s="172"/>
      <c r="L107" s="172"/>
      <c r="N107" s="172"/>
      <c r="O107" s="172"/>
      <c r="P107" s="172"/>
      <c r="Q107" s="172"/>
      <c r="R107" s="172"/>
      <c r="T107" s="172"/>
      <c r="V107" s="172"/>
      <c r="W107" s="1283" t="s">
        <v>760</v>
      </c>
      <c r="X107" s="1283"/>
      <c r="Y107" s="1284"/>
      <c r="Z107" s="221"/>
      <c r="AA107" s="144"/>
      <c r="AB107" s="143"/>
      <c r="AC107" s="143"/>
    </row>
    <row r="108" spans="2:29" ht="27" customHeight="1">
      <c r="B108" s="117"/>
      <c r="C108" s="171"/>
      <c r="D108" s="172"/>
      <c r="F108" s="172"/>
      <c r="H108" s="172"/>
      <c r="J108" s="172"/>
      <c r="L108" s="172"/>
      <c r="N108" s="172"/>
      <c r="O108" s="172"/>
      <c r="P108" s="172"/>
      <c r="Q108" s="172"/>
      <c r="R108" s="172"/>
      <c r="T108" s="172"/>
      <c r="V108" s="172"/>
      <c r="X108" s="172"/>
      <c r="Y108" s="173"/>
      <c r="Z108" s="221"/>
      <c r="AA108" s="144"/>
      <c r="AB108" s="143"/>
      <c r="AC108" s="143"/>
    </row>
    <row r="109" spans="2:29" ht="27" customHeight="1">
      <c r="B109" s="117"/>
      <c r="C109" s="171"/>
      <c r="D109" s="172"/>
      <c r="F109" s="172"/>
      <c r="H109" s="172"/>
      <c r="J109" s="172"/>
      <c r="L109" s="172"/>
      <c r="N109" s="172"/>
      <c r="O109" s="172"/>
      <c r="P109" s="172"/>
      <c r="Q109" s="172"/>
      <c r="R109" s="172"/>
      <c r="T109" s="172"/>
      <c r="V109" s="172"/>
      <c r="X109" s="172"/>
      <c r="Y109" s="173"/>
      <c r="Z109" s="221"/>
      <c r="AA109" s="144"/>
      <c r="AB109" s="143"/>
      <c r="AC109" s="143"/>
    </row>
    <row r="110" spans="2:29" ht="27" customHeight="1">
      <c r="B110" s="117"/>
      <c r="C110" s="171"/>
      <c r="D110" s="172"/>
      <c r="F110" s="172"/>
      <c r="H110" s="172"/>
      <c r="J110" s="172"/>
      <c r="L110" s="172"/>
      <c r="N110" s="172"/>
      <c r="O110" s="172"/>
      <c r="P110" s="172"/>
      <c r="Q110" s="172"/>
      <c r="R110" s="172"/>
      <c r="T110" s="172"/>
      <c r="V110" s="172"/>
      <c r="X110" s="172"/>
      <c r="Y110" s="173"/>
      <c r="Z110" s="221"/>
      <c r="AA110" s="144"/>
      <c r="AB110" s="143"/>
      <c r="AC110" s="143"/>
    </row>
    <row r="111" spans="2:29" ht="5.0999999999999996" customHeight="1">
      <c r="B111" s="117"/>
      <c r="C111" s="171"/>
      <c r="D111" s="172"/>
      <c r="F111" s="172"/>
      <c r="H111" s="172"/>
      <c r="J111" s="172"/>
      <c r="L111" s="172"/>
      <c r="N111" s="172"/>
      <c r="O111" s="172"/>
      <c r="P111" s="172"/>
      <c r="Q111" s="172"/>
      <c r="R111" s="172"/>
      <c r="T111" s="172"/>
      <c r="V111" s="172"/>
      <c r="X111" s="172"/>
      <c r="Y111" s="173"/>
      <c r="Z111" s="221"/>
      <c r="AA111" s="144"/>
      <c r="AB111" s="143"/>
      <c r="AC111" s="143"/>
    </row>
    <row r="112" spans="2:29" ht="5.0999999999999996" customHeight="1">
      <c r="B112" s="117"/>
      <c r="C112" s="171"/>
      <c r="D112" s="172"/>
      <c r="F112" s="172"/>
      <c r="H112" s="172"/>
      <c r="J112" s="172"/>
      <c r="L112" s="172"/>
      <c r="N112" s="172"/>
      <c r="O112" s="172"/>
      <c r="P112" s="172"/>
      <c r="Q112" s="172"/>
      <c r="R112" s="172"/>
      <c r="T112" s="172"/>
      <c r="V112" s="172"/>
      <c r="X112" s="172"/>
      <c r="Y112" s="173"/>
      <c r="Z112" s="221"/>
      <c r="AA112" s="144"/>
      <c r="AB112" s="143"/>
      <c r="AC112" s="143"/>
    </row>
    <row r="113" spans="2:29" ht="5.0999999999999996" customHeight="1">
      <c r="B113" s="117"/>
      <c r="C113" s="171"/>
      <c r="D113" s="172"/>
      <c r="F113" s="172"/>
      <c r="H113" s="172"/>
      <c r="J113" s="172"/>
      <c r="L113" s="172"/>
      <c r="N113" s="172"/>
      <c r="O113" s="172"/>
      <c r="P113" s="172"/>
      <c r="Q113" s="172"/>
      <c r="R113" s="172"/>
      <c r="T113" s="172"/>
      <c r="V113" s="172"/>
      <c r="X113" s="172"/>
      <c r="Y113" s="173"/>
      <c r="Z113" s="221"/>
      <c r="AA113" s="144"/>
      <c r="AB113" s="143"/>
      <c r="AC113" s="143"/>
    </row>
    <row r="114" spans="2:29" ht="34.5" customHeight="1">
      <c r="B114" s="117"/>
      <c r="C114" s="171"/>
      <c r="D114" s="172"/>
      <c r="F114" s="172"/>
      <c r="H114" s="172"/>
      <c r="J114" s="172"/>
      <c r="L114" s="172"/>
      <c r="N114" s="172"/>
      <c r="O114" s="172"/>
      <c r="P114" s="172"/>
      <c r="Q114" s="172"/>
      <c r="R114" s="172"/>
      <c r="T114" s="172"/>
      <c r="V114" s="172"/>
      <c r="W114" s="1283" t="s">
        <v>758</v>
      </c>
      <c r="X114" s="1283"/>
      <c r="Y114" s="1284"/>
      <c r="Z114" s="221"/>
      <c r="AA114" s="144"/>
      <c r="AB114" s="143"/>
      <c r="AC114" s="143"/>
    </row>
    <row r="115" spans="2:29" ht="27" customHeight="1">
      <c r="B115" s="117"/>
      <c r="C115" s="171"/>
      <c r="F115" s="172"/>
      <c r="H115" s="172"/>
      <c r="J115" s="172"/>
      <c r="N115" s="172"/>
      <c r="O115" s="172"/>
      <c r="P115" s="172"/>
      <c r="Q115" s="396"/>
      <c r="R115" s="172"/>
      <c r="T115" s="172"/>
      <c r="V115" s="172"/>
      <c r="W115" s="1283" t="s">
        <v>759</v>
      </c>
      <c r="X115" s="1283"/>
      <c r="Y115" s="1284"/>
      <c r="Z115" s="221"/>
      <c r="AA115" s="172"/>
      <c r="AB115" s="172"/>
      <c r="AC115" s="172"/>
    </row>
    <row r="116" spans="2:29" ht="27" customHeight="1">
      <c r="B116" s="117"/>
      <c r="C116" s="171"/>
      <c r="D116" s="172"/>
      <c r="F116" s="172"/>
      <c r="H116" s="172"/>
      <c r="J116" s="172"/>
      <c r="L116" s="172"/>
      <c r="N116" s="172"/>
      <c r="O116" s="172"/>
      <c r="P116" s="172"/>
      <c r="Q116" s="172"/>
      <c r="R116" s="172"/>
      <c r="T116" s="172"/>
      <c r="V116" s="172"/>
      <c r="X116" s="172"/>
      <c r="Y116" s="173"/>
      <c r="Z116" s="221"/>
    </row>
    <row r="117" spans="2:29" ht="27" customHeight="1">
      <c r="B117" s="117"/>
      <c r="C117" s="171"/>
      <c r="D117" s="172"/>
      <c r="F117" s="172"/>
      <c r="H117" s="172"/>
      <c r="J117" s="172"/>
      <c r="L117" s="172"/>
      <c r="N117" s="172"/>
      <c r="O117" s="172"/>
      <c r="P117" s="172"/>
      <c r="Q117" s="172"/>
      <c r="R117" s="172"/>
      <c r="T117" s="172"/>
      <c r="V117" s="172"/>
      <c r="X117" s="172"/>
      <c r="Y117" s="173"/>
      <c r="Z117" s="221"/>
    </row>
    <row r="118" spans="2:29" ht="27" customHeight="1">
      <c r="B118" s="117"/>
      <c r="C118" s="171"/>
      <c r="D118" s="172"/>
      <c r="F118" s="172"/>
      <c r="H118" s="172"/>
      <c r="J118" s="172"/>
      <c r="L118" s="172"/>
      <c r="N118" s="172"/>
      <c r="O118" s="172"/>
      <c r="P118" s="172"/>
      <c r="Q118" s="172"/>
      <c r="R118" s="172"/>
      <c r="T118" s="172"/>
      <c r="V118" s="172"/>
      <c r="X118" s="172"/>
      <c r="Y118" s="173"/>
      <c r="Z118" s="221"/>
    </row>
    <row r="119" spans="2:29" ht="27" customHeight="1">
      <c r="B119" s="117"/>
      <c r="C119" s="171"/>
      <c r="D119" s="172"/>
      <c r="F119" s="172"/>
      <c r="H119" s="172"/>
      <c r="J119" s="172"/>
      <c r="L119" s="172"/>
      <c r="N119" s="172"/>
      <c r="O119" s="172"/>
      <c r="P119" s="172"/>
      <c r="Q119" s="172"/>
      <c r="R119" s="172"/>
      <c r="T119" s="172"/>
      <c r="V119" s="413"/>
      <c r="X119" s="413"/>
      <c r="Y119" s="173"/>
      <c r="Z119" s="221"/>
    </row>
    <row r="120" spans="2:29" ht="27" customHeight="1">
      <c r="B120" s="117"/>
      <c r="C120" s="171"/>
      <c r="D120" s="172"/>
      <c r="F120" s="172"/>
      <c r="H120" s="172"/>
      <c r="J120" s="172"/>
      <c r="L120" s="172"/>
      <c r="N120" s="172"/>
      <c r="O120" s="172"/>
      <c r="P120" s="172"/>
      <c r="Q120" s="172"/>
      <c r="R120" s="172"/>
      <c r="T120" s="172"/>
      <c r="V120" s="413"/>
      <c r="X120" s="413"/>
      <c r="Y120" s="173"/>
      <c r="Z120" s="221"/>
    </row>
    <row r="121" spans="2:29" ht="27" customHeight="1">
      <c r="B121" s="117"/>
      <c r="C121" s="171"/>
      <c r="D121" s="172"/>
      <c r="F121" s="172"/>
      <c r="H121" s="172"/>
      <c r="J121" s="172"/>
      <c r="L121" s="172"/>
      <c r="N121" s="172"/>
      <c r="O121" s="172"/>
      <c r="P121" s="172"/>
      <c r="Q121" s="172"/>
      <c r="R121" s="172"/>
      <c r="T121" s="172"/>
      <c r="V121" s="172"/>
      <c r="X121" s="172"/>
      <c r="Y121" s="173"/>
      <c r="Z121" s="221"/>
    </row>
    <row r="122" spans="2:29" ht="27" customHeight="1">
      <c r="B122" s="117"/>
      <c r="C122" s="174"/>
      <c r="D122" s="175"/>
      <c r="E122" s="243"/>
      <c r="F122" s="175"/>
      <c r="G122" s="243"/>
      <c r="H122" s="175"/>
      <c r="I122" s="243"/>
      <c r="J122" s="175"/>
      <c r="K122" s="243"/>
      <c r="L122" s="175"/>
      <c r="M122" s="243"/>
      <c r="N122" s="175"/>
      <c r="O122" s="175"/>
      <c r="P122" s="175"/>
      <c r="Q122" s="175"/>
      <c r="R122" s="175"/>
      <c r="S122" s="243"/>
      <c r="T122" s="175"/>
      <c r="U122" s="243"/>
      <c r="V122" s="175"/>
      <c r="W122" s="243"/>
      <c r="X122" s="175"/>
      <c r="Y122" s="176"/>
      <c r="Z122" s="221"/>
    </row>
    <row r="123" spans="2:29" ht="6" customHeight="1">
      <c r="B123" s="117"/>
      <c r="Z123" s="221"/>
    </row>
    <row r="124" spans="2:29" ht="20.100000000000001" customHeight="1">
      <c r="B124" s="117"/>
      <c r="C124" s="995" t="s">
        <v>36</v>
      </c>
      <c r="D124" s="995"/>
      <c r="E124" s="995"/>
      <c r="F124" s="995"/>
      <c r="G124" s="995"/>
      <c r="H124" s="995"/>
      <c r="I124" s="995"/>
      <c r="J124" s="995"/>
      <c r="K124" s="995"/>
      <c r="L124" s="995"/>
      <c r="M124" s="995"/>
      <c r="N124" s="995"/>
      <c r="O124" s="995"/>
      <c r="P124" s="995"/>
      <c r="Q124" s="446"/>
      <c r="R124" s="527" t="s">
        <v>882</v>
      </c>
      <c r="S124" s="526"/>
      <c r="T124" s="566"/>
      <c r="U124" s="567"/>
      <c r="V124" s="527" t="s">
        <v>37</v>
      </c>
      <c r="W124" s="526"/>
      <c r="X124" s="566"/>
      <c r="Y124" s="446"/>
      <c r="Z124" s="221"/>
    </row>
    <row r="125" spans="2:29" ht="6" customHeight="1">
      <c r="B125" s="117"/>
      <c r="C125" s="571"/>
      <c r="D125" s="572"/>
      <c r="E125" s="573"/>
      <c r="F125" s="572"/>
      <c r="G125" s="573"/>
      <c r="H125" s="572"/>
      <c r="I125" s="573"/>
      <c r="J125" s="572"/>
      <c r="K125" s="573"/>
      <c r="L125" s="572"/>
      <c r="M125" s="573"/>
      <c r="N125" s="572"/>
      <c r="O125" s="572"/>
      <c r="P125" s="572"/>
      <c r="Q125" s="414"/>
      <c r="R125" s="414"/>
      <c r="T125" s="414"/>
      <c r="V125" s="503"/>
      <c r="X125" s="503"/>
      <c r="Y125" s="503"/>
      <c r="Z125" s="221"/>
      <c r="AA125" s="142"/>
      <c r="AB125" s="143"/>
      <c r="AC125" s="172"/>
    </row>
    <row r="126" spans="2:29" ht="20.100000000000001" customHeight="1">
      <c r="B126" s="117"/>
      <c r="C126" s="995" t="s">
        <v>715</v>
      </c>
      <c r="D126" s="995"/>
      <c r="E126" s="995"/>
      <c r="F126" s="995"/>
      <c r="G126" s="995"/>
      <c r="H126" s="995"/>
      <c r="I126" s="995"/>
      <c r="J126" s="995"/>
      <c r="K126" s="995"/>
      <c r="L126" s="995"/>
      <c r="M126" s="995"/>
      <c r="N126" s="995"/>
      <c r="O126" s="995"/>
      <c r="P126" s="995"/>
      <c r="Q126" s="446"/>
      <c r="R126" s="1137"/>
      <c r="S126" s="1137"/>
      <c r="T126" s="1137"/>
      <c r="U126" s="1137"/>
      <c r="V126" s="1137"/>
      <c r="W126" s="1137"/>
      <c r="X126" s="1137"/>
      <c r="Z126" s="221"/>
    </row>
    <row r="127" spans="2:29" ht="6" customHeight="1">
      <c r="B127" s="117"/>
      <c r="C127" s="571"/>
      <c r="D127" s="572"/>
      <c r="E127" s="573"/>
      <c r="F127" s="572"/>
      <c r="G127" s="573"/>
      <c r="H127" s="572"/>
      <c r="I127" s="573"/>
      <c r="J127" s="572"/>
      <c r="K127" s="573"/>
      <c r="L127" s="572"/>
      <c r="M127" s="573"/>
      <c r="N127" s="572"/>
      <c r="O127" s="572"/>
      <c r="P127" s="572"/>
      <c r="Q127" s="414"/>
      <c r="R127" s="414"/>
      <c r="T127" s="414"/>
      <c r="V127" s="503"/>
      <c r="X127" s="503"/>
      <c r="Y127" s="503"/>
      <c r="Z127" s="221"/>
      <c r="AA127" s="142"/>
      <c r="AB127" s="143"/>
      <c r="AC127" s="172"/>
    </row>
    <row r="128" spans="2:29" ht="20.100000000000001" customHeight="1">
      <c r="B128" s="117"/>
      <c r="C128" s="995" t="s">
        <v>857</v>
      </c>
      <c r="D128" s="995"/>
      <c r="E128" s="995"/>
      <c r="F128" s="995"/>
      <c r="G128" s="995"/>
      <c r="H128" s="995"/>
      <c r="I128" s="995"/>
      <c r="J128" s="995"/>
      <c r="K128" s="995"/>
      <c r="L128" s="995"/>
      <c r="M128" s="995"/>
      <c r="N128" s="995"/>
      <c r="O128" s="995"/>
      <c r="P128" s="995"/>
      <c r="Q128" s="446"/>
      <c r="R128" s="1138"/>
      <c r="S128" s="1138"/>
      <c r="T128" s="1138"/>
      <c r="U128" s="1138"/>
      <c r="V128" s="1138"/>
      <c r="W128" s="1138"/>
      <c r="X128" s="1138"/>
      <c r="Z128" s="221"/>
    </row>
    <row r="129" spans="2:26" ht="6.95" customHeight="1">
      <c r="B129" s="117"/>
      <c r="C129" s="1"/>
      <c r="D129" s="1"/>
      <c r="F129" s="1"/>
      <c r="H129" s="1"/>
      <c r="J129" s="1"/>
      <c r="L129" s="1"/>
      <c r="N129" s="1"/>
      <c r="O129" s="1"/>
      <c r="P129" s="1"/>
      <c r="Q129" s="1"/>
      <c r="R129" s="1"/>
      <c r="T129" s="1"/>
      <c r="V129" s="1"/>
      <c r="X129" s="1"/>
      <c r="Y129" s="1"/>
      <c r="Z129" s="221"/>
    </row>
    <row r="130" spans="2:26" ht="350.25" hidden="1" customHeight="1">
      <c r="B130" s="117"/>
      <c r="C130" s="1"/>
      <c r="D130" s="1"/>
      <c r="F130" s="1"/>
      <c r="H130" s="1"/>
      <c r="J130" s="1"/>
      <c r="L130" s="1"/>
      <c r="N130" s="1"/>
      <c r="O130" s="1"/>
      <c r="P130" s="1"/>
      <c r="Q130" s="1"/>
      <c r="R130" s="1"/>
      <c r="T130" s="1"/>
      <c r="V130" s="1"/>
      <c r="X130" s="1"/>
      <c r="Y130" s="1"/>
      <c r="Z130" s="221"/>
    </row>
    <row r="131" spans="2:26" s="452" customFormat="1" ht="24.95" customHeight="1">
      <c r="B131" s="453"/>
      <c r="C131" s="1179" t="s">
        <v>872</v>
      </c>
      <c r="D131" s="1180"/>
      <c r="E131" s="1180"/>
      <c r="F131" s="1180"/>
      <c r="G131" s="1180"/>
      <c r="H131" s="1180"/>
      <c r="I131" s="1180"/>
      <c r="J131" s="1180"/>
      <c r="K131" s="1180"/>
      <c r="L131" s="1180"/>
      <c r="M131" s="1180"/>
      <c r="N131" s="1180"/>
      <c r="O131" s="1180"/>
      <c r="P131" s="1180"/>
      <c r="Q131" s="1180"/>
      <c r="R131" s="1180"/>
      <c r="S131" s="1180"/>
      <c r="T131" s="1180"/>
      <c r="U131" s="1180"/>
      <c r="V131" s="1180"/>
      <c r="W131" s="1180"/>
      <c r="X131" s="1180"/>
      <c r="Y131" s="1181"/>
      <c r="Z131" s="454"/>
    </row>
    <row r="132" spans="2:26" ht="6.95" customHeight="1">
      <c r="B132" s="117"/>
      <c r="C132" s="237"/>
      <c r="D132" s="237"/>
      <c r="F132" s="237"/>
      <c r="H132" s="237"/>
      <c r="J132" s="237"/>
      <c r="L132" s="237"/>
      <c r="N132" s="237"/>
      <c r="O132" s="237"/>
      <c r="P132" s="237"/>
      <c r="Q132" s="237"/>
      <c r="R132" s="237"/>
      <c r="T132" s="237"/>
      <c r="V132" s="237"/>
      <c r="X132" s="237"/>
      <c r="Y132" s="237"/>
      <c r="Z132" s="221"/>
    </row>
    <row r="133" spans="2:26" s="452" customFormat="1" ht="24.95" customHeight="1">
      <c r="B133" s="453"/>
      <c r="C133" s="1280" t="s">
        <v>38</v>
      </c>
      <c r="D133" s="1281"/>
      <c r="E133" s="1281"/>
      <c r="F133" s="1281"/>
      <c r="G133" s="1281"/>
      <c r="H133" s="1281"/>
      <c r="I133" s="1281"/>
      <c r="J133" s="1281"/>
      <c r="K133" s="1281"/>
      <c r="L133" s="1281"/>
      <c r="M133" s="1281"/>
      <c r="N133" s="1281"/>
      <c r="O133" s="1281"/>
      <c r="P133" s="1281"/>
      <c r="Q133" s="1281"/>
      <c r="R133" s="1281"/>
      <c r="S133" s="1281"/>
      <c r="T133" s="1281"/>
      <c r="U133" s="1281"/>
      <c r="V133" s="1281"/>
      <c r="W133" s="1281"/>
      <c r="X133" s="1281"/>
      <c r="Y133" s="1282"/>
      <c r="Z133" s="454"/>
    </row>
    <row r="134" spans="2:26" ht="9.75" customHeight="1">
      <c r="B134" s="117"/>
      <c r="C134" s="144"/>
      <c r="D134" s="144"/>
      <c r="F134" s="144"/>
      <c r="H134" s="144"/>
      <c r="J134" s="144"/>
      <c r="L134" s="144"/>
      <c r="N134" s="144"/>
      <c r="O134" s="144"/>
      <c r="P134" s="144"/>
      <c r="Q134" s="144"/>
      <c r="R134" s="144"/>
      <c r="T134" s="144"/>
      <c r="V134" s="144"/>
      <c r="X134" s="144"/>
      <c r="Y134" s="144"/>
      <c r="Z134" s="221"/>
    </row>
    <row r="135" spans="2:26" s="59" customFormat="1" ht="15" customHeight="1">
      <c r="B135" s="369"/>
      <c r="C135" s="1259" t="s">
        <v>566</v>
      </c>
      <c r="D135" s="1259"/>
      <c r="E135" s="1259"/>
      <c r="F135" s="1216" t="s">
        <v>858</v>
      </c>
      <c r="G135" s="1216"/>
      <c r="H135" s="574" t="s">
        <v>568</v>
      </c>
      <c r="I135" s="1216" t="s">
        <v>849</v>
      </c>
      <c r="J135" s="1216"/>
      <c r="K135" s="1216"/>
      <c r="L135" s="1216"/>
      <c r="M135"/>
      <c r="N135" s="1259" t="s">
        <v>850</v>
      </c>
      <c r="O135" s="1259"/>
      <c r="P135" s="1259"/>
      <c r="Q135" s="1216" t="s">
        <v>858</v>
      </c>
      <c r="R135" s="1216"/>
      <c r="S135" s="1215" t="s">
        <v>568</v>
      </c>
      <c r="T135" s="1215"/>
      <c r="U135" s="1216" t="s">
        <v>849</v>
      </c>
      <c r="V135" s="1216"/>
      <c r="W135" s="1216"/>
      <c r="X135" s="1216"/>
      <c r="Y135" s="1216"/>
      <c r="Z135" s="401"/>
    </row>
    <row r="136" spans="2:26">
      <c r="B136" s="117"/>
      <c r="C136" s="1277" t="s">
        <v>39</v>
      </c>
      <c r="D136" s="1277"/>
      <c r="E136" s="1277"/>
      <c r="F136" s="1260">
        <v>1500</v>
      </c>
      <c r="G136" s="1260"/>
      <c r="H136" s="575"/>
      <c r="I136" s="1128"/>
      <c r="J136" s="1128"/>
      <c r="K136" s="1128"/>
      <c r="L136" s="1128"/>
      <c r="N136" s="1255" t="s">
        <v>76</v>
      </c>
      <c r="O136" s="1255"/>
      <c r="P136" s="1255"/>
      <c r="Q136" s="1257">
        <v>200</v>
      </c>
      <c r="R136" s="1257"/>
      <c r="S136" s="1258"/>
      <c r="T136" s="1258"/>
      <c r="U136" s="1254"/>
      <c r="V136" s="1254"/>
      <c r="W136" s="1254"/>
      <c r="X136" s="1254"/>
      <c r="Y136" s="1254"/>
      <c r="Z136" s="221"/>
    </row>
    <row r="137" spans="2:26">
      <c r="B137" s="117"/>
      <c r="C137" s="1277" t="s">
        <v>40</v>
      </c>
      <c r="D137" s="1277"/>
      <c r="E137" s="1277"/>
      <c r="F137" s="1260">
        <v>2500</v>
      </c>
      <c r="G137" s="1260"/>
      <c r="H137" s="575"/>
      <c r="I137" s="1128"/>
      <c r="J137" s="1128"/>
      <c r="K137" s="1128"/>
      <c r="L137" s="1128"/>
      <c r="N137" s="1256" t="s">
        <v>77</v>
      </c>
      <c r="O137" s="1256"/>
      <c r="P137" s="1256"/>
      <c r="Q137" s="1210">
        <v>20</v>
      </c>
      <c r="R137" s="1210"/>
      <c r="S137" s="1211"/>
      <c r="T137" s="1211"/>
      <c r="U137" s="1128"/>
      <c r="V137" s="1128"/>
      <c r="W137" s="1128"/>
      <c r="X137" s="1128"/>
      <c r="Y137" s="1128"/>
      <c r="Z137" s="221"/>
    </row>
    <row r="138" spans="2:26">
      <c r="B138" s="117"/>
      <c r="C138" s="1277" t="s">
        <v>41</v>
      </c>
      <c r="D138" s="1277"/>
      <c r="E138" s="1277"/>
      <c r="F138" s="1210">
        <v>4000</v>
      </c>
      <c r="G138" s="1210"/>
      <c r="H138" s="575"/>
      <c r="I138" s="1128"/>
      <c r="J138" s="1128"/>
      <c r="K138" s="1128"/>
      <c r="L138" s="1128"/>
      <c r="N138" s="1256" t="s">
        <v>77</v>
      </c>
      <c r="O138" s="1256"/>
      <c r="P138" s="1256"/>
      <c r="Q138" s="1210">
        <v>40</v>
      </c>
      <c r="R138" s="1210"/>
      <c r="S138" s="1211"/>
      <c r="T138" s="1211"/>
      <c r="U138" s="1128"/>
      <c r="V138" s="1128"/>
      <c r="W138" s="1128"/>
      <c r="X138" s="1128"/>
      <c r="Y138" s="1128"/>
      <c r="Z138" s="221"/>
    </row>
    <row r="139" spans="2:26">
      <c r="B139" s="117"/>
      <c r="C139" s="1277" t="s">
        <v>42</v>
      </c>
      <c r="D139" s="1277"/>
      <c r="E139" s="1277"/>
      <c r="F139" s="1210">
        <v>6000</v>
      </c>
      <c r="G139" s="1210"/>
      <c r="H139" s="575"/>
      <c r="I139" s="1128"/>
      <c r="J139" s="1128"/>
      <c r="K139" s="1128"/>
      <c r="L139" s="1128"/>
      <c r="N139" s="1256" t="s">
        <v>78</v>
      </c>
      <c r="O139" s="1256"/>
      <c r="P139" s="1256"/>
      <c r="Q139" s="1210">
        <v>1500</v>
      </c>
      <c r="R139" s="1210"/>
      <c r="S139" s="1211"/>
      <c r="T139" s="1211"/>
      <c r="U139" s="1128"/>
      <c r="V139" s="1128"/>
      <c r="W139" s="1128"/>
      <c r="X139" s="1128"/>
      <c r="Y139" s="1128"/>
      <c r="Z139" s="221"/>
    </row>
    <row r="140" spans="2:26">
      <c r="B140" s="117"/>
      <c r="C140" s="1277" t="s">
        <v>43</v>
      </c>
      <c r="D140" s="1277"/>
      <c r="E140" s="1277"/>
      <c r="F140" s="1210">
        <v>1000</v>
      </c>
      <c r="G140" s="1210"/>
      <c r="H140" s="575"/>
      <c r="I140" s="1128"/>
      <c r="J140" s="1128"/>
      <c r="K140" s="1128"/>
      <c r="L140" s="1128"/>
      <c r="N140" s="1256" t="s">
        <v>79</v>
      </c>
      <c r="O140" s="1256"/>
      <c r="P140" s="1256"/>
      <c r="Q140" s="1210">
        <v>1000</v>
      </c>
      <c r="R140" s="1210"/>
      <c r="S140" s="1211"/>
      <c r="T140" s="1211"/>
      <c r="U140" s="1128"/>
      <c r="V140" s="1128"/>
      <c r="W140" s="1128"/>
      <c r="X140" s="1128"/>
      <c r="Y140" s="1128"/>
      <c r="Z140" s="221"/>
    </row>
    <row r="141" spans="2:26">
      <c r="B141" s="117"/>
      <c r="C141" s="1277" t="s">
        <v>44</v>
      </c>
      <c r="D141" s="1277"/>
      <c r="E141" s="1277"/>
      <c r="F141" s="1210">
        <v>600</v>
      </c>
      <c r="G141" s="1210"/>
      <c r="H141" s="575"/>
      <c r="I141" s="1128"/>
      <c r="J141" s="1128"/>
      <c r="K141" s="1128"/>
      <c r="L141" s="1128"/>
      <c r="N141" s="1256" t="s">
        <v>80</v>
      </c>
      <c r="O141" s="1256"/>
      <c r="P141" s="1256"/>
      <c r="Q141" s="1210">
        <v>3500</v>
      </c>
      <c r="R141" s="1210"/>
      <c r="S141" s="1211"/>
      <c r="T141" s="1211"/>
      <c r="U141" s="1128"/>
      <c r="V141" s="1128"/>
      <c r="W141" s="1128"/>
      <c r="X141" s="1128"/>
      <c r="Y141" s="1128"/>
      <c r="Z141" s="221"/>
    </row>
    <row r="142" spans="2:26">
      <c r="B142" s="117"/>
      <c r="C142" s="1277" t="s">
        <v>45</v>
      </c>
      <c r="D142" s="1277"/>
      <c r="E142" s="1277"/>
      <c r="F142" s="1210">
        <v>1000</v>
      </c>
      <c r="G142" s="1210"/>
      <c r="H142" s="575"/>
      <c r="I142" s="1128"/>
      <c r="J142" s="1128"/>
      <c r="K142" s="1128"/>
      <c r="L142" s="1128"/>
      <c r="N142" s="1256" t="s">
        <v>81</v>
      </c>
      <c r="O142" s="1256"/>
      <c r="P142" s="1256"/>
      <c r="Q142" s="1210">
        <v>100</v>
      </c>
      <c r="R142" s="1210"/>
      <c r="S142" s="1211"/>
      <c r="T142" s="1211"/>
      <c r="U142" s="1128"/>
      <c r="V142" s="1128"/>
      <c r="W142" s="1128"/>
      <c r="X142" s="1128"/>
      <c r="Y142" s="1128"/>
      <c r="Z142" s="221"/>
    </row>
    <row r="143" spans="2:26">
      <c r="B143" s="117"/>
      <c r="C143" s="1277" t="s">
        <v>47</v>
      </c>
      <c r="D143" s="1277"/>
      <c r="E143" s="1277"/>
      <c r="F143" s="1210">
        <v>500</v>
      </c>
      <c r="G143" s="1210"/>
      <c r="H143" s="575"/>
      <c r="I143" s="1128"/>
      <c r="J143" s="1128"/>
      <c r="K143" s="1128"/>
      <c r="L143" s="1128"/>
      <c r="N143" s="1256" t="s">
        <v>82</v>
      </c>
      <c r="O143" s="1256"/>
      <c r="P143" s="1256"/>
      <c r="Q143" s="1210">
        <v>1200</v>
      </c>
      <c r="R143" s="1210"/>
      <c r="S143" s="1211"/>
      <c r="T143" s="1211"/>
      <c r="U143" s="1128"/>
      <c r="V143" s="1128"/>
      <c r="W143" s="1128"/>
      <c r="X143" s="1128"/>
      <c r="Y143" s="1128"/>
      <c r="Z143" s="221"/>
    </row>
    <row r="144" spans="2:26">
      <c r="B144" s="117"/>
      <c r="C144" s="1277" t="s">
        <v>48</v>
      </c>
      <c r="D144" s="1277"/>
      <c r="E144" s="1277"/>
      <c r="F144" s="1210">
        <v>6600</v>
      </c>
      <c r="G144" s="1210"/>
      <c r="H144" s="575"/>
      <c r="I144" s="1128"/>
      <c r="J144" s="1128"/>
      <c r="K144" s="1128"/>
      <c r="L144" s="1128"/>
      <c r="N144" s="1256" t="s">
        <v>83</v>
      </c>
      <c r="O144" s="1256"/>
      <c r="P144" s="1256"/>
      <c r="Q144" s="1210">
        <v>1500</v>
      </c>
      <c r="R144" s="1210"/>
      <c r="S144" s="1211"/>
      <c r="T144" s="1211"/>
      <c r="U144" s="1128"/>
      <c r="V144" s="1128"/>
      <c r="W144" s="1128"/>
      <c r="X144" s="1128"/>
      <c r="Y144" s="1128"/>
      <c r="Z144" s="221"/>
    </row>
    <row r="145" spans="2:26" s="59" customFormat="1">
      <c r="B145" s="369"/>
      <c r="C145" s="1277" t="s">
        <v>49</v>
      </c>
      <c r="D145" s="1277"/>
      <c r="E145" s="1277"/>
      <c r="F145" s="1210">
        <v>100</v>
      </c>
      <c r="G145" s="1210"/>
      <c r="H145" s="575"/>
      <c r="I145" s="1128"/>
      <c r="J145" s="1128"/>
      <c r="K145" s="1128"/>
      <c r="L145" s="1128"/>
      <c r="M145"/>
      <c r="N145" s="1256" t="s">
        <v>84</v>
      </c>
      <c r="O145" s="1256"/>
      <c r="P145" s="1256"/>
      <c r="Q145" s="1210">
        <v>2000</v>
      </c>
      <c r="R145" s="1210"/>
      <c r="S145" s="1211"/>
      <c r="T145" s="1211"/>
      <c r="U145" s="1128"/>
      <c r="V145" s="1128"/>
      <c r="W145" s="1128"/>
      <c r="X145" s="1128"/>
      <c r="Y145" s="1128"/>
      <c r="Z145" s="401"/>
    </row>
    <row r="146" spans="2:26">
      <c r="B146" s="117"/>
      <c r="C146" s="1277" t="s">
        <v>50</v>
      </c>
      <c r="D146" s="1277"/>
      <c r="E146" s="1277"/>
      <c r="F146" s="1210">
        <v>600</v>
      </c>
      <c r="G146" s="1210"/>
      <c r="H146" s="575"/>
      <c r="I146" s="1128"/>
      <c r="J146" s="1128"/>
      <c r="K146" s="1128"/>
      <c r="L146" s="1128"/>
      <c r="N146" s="1256" t="s">
        <v>85</v>
      </c>
      <c r="O146" s="1256"/>
      <c r="P146" s="1256"/>
      <c r="Q146" s="1210">
        <v>1500</v>
      </c>
      <c r="R146" s="1210"/>
      <c r="S146" s="1211"/>
      <c r="T146" s="1211"/>
      <c r="U146" s="1128"/>
      <c r="V146" s="1128"/>
      <c r="W146" s="1128"/>
      <c r="X146" s="1128"/>
      <c r="Y146" s="1128"/>
      <c r="Z146" s="221"/>
    </row>
    <row r="147" spans="2:26">
      <c r="B147" s="117"/>
      <c r="C147" s="1277" t="s">
        <v>51</v>
      </c>
      <c r="D147" s="1277"/>
      <c r="E147" s="1277"/>
      <c r="F147" s="1210">
        <v>1200</v>
      </c>
      <c r="G147" s="1210"/>
      <c r="H147" s="575"/>
      <c r="I147" s="1128"/>
      <c r="J147" s="1128"/>
      <c r="K147" s="1128"/>
      <c r="L147" s="1128"/>
      <c r="N147" s="1256" t="s">
        <v>86</v>
      </c>
      <c r="O147" s="1256"/>
      <c r="P147" s="1256"/>
      <c r="Q147" s="1210">
        <v>250</v>
      </c>
      <c r="R147" s="1210"/>
      <c r="S147" s="1211"/>
      <c r="T147" s="1211"/>
      <c r="U147" s="1128"/>
      <c r="V147" s="1128"/>
      <c r="W147" s="1128"/>
      <c r="X147" s="1128"/>
      <c r="Y147" s="1128"/>
      <c r="Z147" s="221"/>
    </row>
    <row r="148" spans="2:26">
      <c r="B148" s="117"/>
      <c r="C148" s="1277" t="s">
        <v>52</v>
      </c>
      <c r="D148" s="1277"/>
      <c r="E148" s="1277"/>
      <c r="F148" s="1210">
        <v>4400</v>
      </c>
      <c r="G148" s="1210"/>
      <c r="H148" s="575"/>
      <c r="I148" s="1128"/>
      <c r="J148" s="1128"/>
      <c r="K148" s="1128"/>
      <c r="L148" s="1128"/>
      <c r="N148" s="1256" t="s">
        <v>87</v>
      </c>
      <c r="O148" s="1256"/>
      <c r="P148" s="1256"/>
      <c r="Q148" s="1210">
        <v>1000</v>
      </c>
      <c r="R148" s="1210"/>
      <c r="S148" s="1211"/>
      <c r="T148" s="1211"/>
      <c r="U148" s="1128"/>
      <c r="V148" s="1128"/>
      <c r="W148" s="1128"/>
      <c r="X148" s="1128"/>
      <c r="Y148" s="1128"/>
      <c r="Z148" s="221"/>
    </row>
    <row r="149" spans="2:26">
      <c r="B149" s="117"/>
      <c r="C149" s="1277" t="s">
        <v>53</v>
      </c>
      <c r="D149" s="1277"/>
      <c r="E149" s="1277"/>
      <c r="F149" s="1210">
        <v>6000</v>
      </c>
      <c r="G149" s="1210"/>
      <c r="H149" s="575"/>
      <c r="I149" s="1128"/>
      <c r="J149" s="1128"/>
      <c r="K149" s="1128"/>
      <c r="L149" s="1128"/>
      <c r="N149" s="1256" t="s">
        <v>88</v>
      </c>
      <c r="O149" s="1256"/>
      <c r="P149" s="1256"/>
      <c r="Q149" s="1210">
        <v>1200</v>
      </c>
      <c r="R149" s="1210"/>
      <c r="S149" s="1211"/>
      <c r="T149" s="1211"/>
      <c r="U149" s="1128"/>
      <c r="V149" s="1128"/>
      <c r="W149" s="1128"/>
      <c r="X149" s="1128"/>
      <c r="Y149" s="1128"/>
      <c r="Z149" s="221"/>
    </row>
    <row r="150" spans="2:26">
      <c r="B150" s="117"/>
      <c r="C150" s="1277" t="s">
        <v>54</v>
      </c>
      <c r="D150" s="1277"/>
      <c r="E150" s="1277"/>
      <c r="F150" s="1210">
        <v>6500</v>
      </c>
      <c r="G150" s="1210"/>
      <c r="H150" s="575"/>
      <c r="I150" s="1128"/>
      <c r="J150" s="1128"/>
      <c r="K150" s="1128"/>
      <c r="L150" s="1128"/>
      <c r="N150" s="1256" t="s">
        <v>89</v>
      </c>
      <c r="O150" s="1256"/>
      <c r="P150" s="1256"/>
      <c r="Q150" s="1210">
        <v>1200</v>
      </c>
      <c r="R150" s="1210"/>
      <c r="S150" s="1211"/>
      <c r="T150" s="1211"/>
      <c r="U150" s="1128"/>
      <c r="V150" s="1128"/>
      <c r="W150" s="1128"/>
      <c r="X150" s="1128"/>
      <c r="Y150" s="1128"/>
      <c r="Z150" s="221"/>
    </row>
    <row r="151" spans="2:26">
      <c r="B151" s="117"/>
      <c r="C151" s="1277" t="s">
        <v>55</v>
      </c>
      <c r="D151" s="1277"/>
      <c r="E151" s="1277"/>
      <c r="F151" s="1210">
        <v>100</v>
      </c>
      <c r="G151" s="1210"/>
      <c r="H151" s="575"/>
      <c r="I151" s="1128"/>
      <c r="J151" s="1128"/>
      <c r="K151" s="1128"/>
      <c r="L151" s="1128"/>
      <c r="N151" s="1256" t="s">
        <v>90</v>
      </c>
      <c r="O151" s="1256"/>
      <c r="P151" s="1256"/>
      <c r="Q151" s="1210">
        <v>12100</v>
      </c>
      <c r="R151" s="1210"/>
      <c r="S151" s="1211"/>
      <c r="T151" s="1211"/>
      <c r="U151" s="1128"/>
      <c r="V151" s="1128"/>
      <c r="W151" s="1128"/>
      <c r="X151" s="1128"/>
      <c r="Y151" s="1128"/>
      <c r="Z151" s="221"/>
    </row>
    <row r="152" spans="2:26">
      <c r="B152" s="117"/>
      <c r="C152" s="1277" t="s">
        <v>56</v>
      </c>
      <c r="D152" s="1277"/>
      <c r="E152" s="1277"/>
      <c r="F152" s="1210">
        <v>1000</v>
      </c>
      <c r="G152" s="1210"/>
      <c r="H152" s="575"/>
      <c r="I152" s="1128"/>
      <c r="J152" s="1128"/>
      <c r="K152" s="1128"/>
      <c r="L152" s="1128"/>
      <c r="N152" s="1256" t="s">
        <v>91</v>
      </c>
      <c r="O152" s="1256"/>
      <c r="P152" s="1256"/>
      <c r="Q152" s="1210">
        <v>150</v>
      </c>
      <c r="R152" s="1210"/>
      <c r="S152" s="1211"/>
      <c r="T152" s="1211"/>
      <c r="U152" s="1128"/>
      <c r="V152" s="1128"/>
      <c r="W152" s="1128"/>
      <c r="X152" s="1128"/>
      <c r="Y152" s="1128"/>
      <c r="Z152" s="221"/>
    </row>
    <row r="153" spans="2:26">
      <c r="B153" s="117"/>
      <c r="C153" s="1277" t="s">
        <v>57</v>
      </c>
      <c r="D153" s="1277"/>
      <c r="E153" s="1277"/>
      <c r="F153" s="1210">
        <v>300</v>
      </c>
      <c r="G153" s="1210"/>
      <c r="H153" s="575"/>
      <c r="I153" s="1128"/>
      <c r="J153" s="1128"/>
      <c r="K153" s="1128"/>
      <c r="L153" s="1128"/>
      <c r="N153" s="1256" t="s">
        <v>92</v>
      </c>
      <c r="O153" s="1256"/>
      <c r="P153" s="1256"/>
      <c r="Q153" s="1210">
        <v>640</v>
      </c>
      <c r="R153" s="1210"/>
      <c r="S153" s="1211"/>
      <c r="T153" s="1211"/>
      <c r="U153" s="1128"/>
      <c r="V153" s="1128"/>
      <c r="W153" s="1128"/>
      <c r="X153" s="1128"/>
      <c r="Y153" s="1128"/>
      <c r="Z153" s="221"/>
    </row>
    <row r="154" spans="2:26">
      <c r="B154" s="117"/>
      <c r="C154" s="1277" t="s">
        <v>58</v>
      </c>
      <c r="D154" s="1277"/>
      <c r="E154" s="1277"/>
      <c r="F154" s="1210">
        <v>200</v>
      </c>
      <c r="G154" s="1210"/>
      <c r="H154" s="575"/>
      <c r="I154" s="1128"/>
      <c r="J154" s="1128"/>
      <c r="K154" s="1128"/>
      <c r="L154" s="1128"/>
      <c r="N154" s="1256" t="s">
        <v>93</v>
      </c>
      <c r="O154" s="1256"/>
      <c r="P154" s="1256"/>
      <c r="Q154" s="1210">
        <v>12000</v>
      </c>
      <c r="R154" s="1210"/>
      <c r="S154" s="1211"/>
      <c r="T154" s="1211"/>
      <c r="U154" s="1128"/>
      <c r="V154" s="1128"/>
      <c r="W154" s="1128"/>
      <c r="X154" s="1128"/>
      <c r="Y154" s="1128"/>
      <c r="Z154" s="221"/>
    </row>
    <row r="155" spans="2:26" s="59" customFormat="1">
      <c r="B155" s="369"/>
      <c r="C155" s="1277" t="s">
        <v>59</v>
      </c>
      <c r="D155" s="1277"/>
      <c r="E155" s="1277"/>
      <c r="F155" s="1210">
        <v>150</v>
      </c>
      <c r="G155" s="1210"/>
      <c r="H155" s="575"/>
      <c r="I155" s="1128"/>
      <c r="J155" s="1128"/>
      <c r="K155" s="1128"/>
      <c r="L155" s="1128"/>
      <c r="M155"/>
      <c r="N155" s="1256" t="s">
        <v>94</v>
      </c>
      <c r="O155" s="1256"/>
      <c r="P155" s="1256"/>
      <c r="Q155" s="1210">
        <v>4500</v>
      </c>
      <c r="R155" s="1210"/>
      <c r="S155" s="1211"/>
      <c r="T155" s="1211"/>
      <c r="U155" s="1128"/>
      <c r="V155" s="1128"/>
      <c r="W155" s="1128"/>
      <c r="X155" s="1128"/>
      <c r="Y155" s="1128"/>
      <c r="Z155" s="401"/>
    </row>
    <row r="156" spans="2:26">
      <c r="B156" s="117"/>
      <c r="C156" s="1277" t="s">
        <v>60</v>
      </c>
      <c r="D156" s="1277"/>
      <c r="E156" s="1277"/>
      <c r="F156" s="1210">
        <v>1000</v>
      </c>
      <c r="G156" s="1210"/>
      <c r="H156" s="575"/>
      <c r="I156" s="1128"/>
      <c r="J156" s="1128"/>
      <c r="K156" s="1128"/>
      <c r="L156" s="1128"/>
      <c r="N156" s="1256" t="s">
        <v>95</v>
      </c>
      <c r="O156" s="1256"/>
      <c r="P156" s="1256"/>
      <c r="Q156" s="1210">
        <v>50</v>
      </c>
      <c r="R156" s="1210"/>
      <c r="S156" s="1211"/>
      <c r="T156" s="1211"/>
      <c r="U156" s="1128"/>
      <c r="V156" s="1128"/>
      <c r="W156" s="1128"/>
      <c r="X156" s="1128"/>
      <c r="Y156" s="1128"/>
      <c r="Z156" s="221"/>
    </row>
    <row r="157" spans="2:26">
      <c r="B157" s="117"/>
      <c r="C157" s="1277" t="s">
        <v>61</v>
      </c>
      <c r="D157" s="1277"/>
      <c r="E157" s="1277"/>
      <c r="F157" s="1210">
        <v>500</v>
      </c>
      <c r="G157" s="1210"/>
      <c r="H157" s="575"/>
      <c r="I157" s="1128"/>
      <c r="J157" s="1128"/>
      <c r="K157" s="1128"/>
      <c r="L157" s="1128"/>
      <c r="N157" s="1256" t="s">
        <v>96</v>
      </c>
      <c r="O157" s="1256"/>
      <c r="P157" s="1256"/>
      <c r="Q157" s="1210">
        <v>1250</v>
      </c>
      <c r="R157" s="1210"/>
      <c r="S157" s="1211"/>
      <c r="T157" s="1211"/>
      <c r="U157" s="1128"/>
      <c r="V157" s="1128"/>
      <c r="W157" s="1128"/>
      <c r="X157" s="1128"/>
      <c r="Y157" s="1128"/>
      <c r="Z157" s="221"/>
    </row>
    <row r="158" spans="2:26">
      <c r="B158" s="117"/>
      <c r="C158" s="1277" t="s">
        <v>62</v>
      </c>
      <c r="D158" s="1277"/>
      <c r="E158" s="1277"/>
      <c r="F158" s="1210">
        <v>90</v>
      </c>
      <c r="G158" s="1210"/>
      <c r="H158" s="575"/>
      <c r="I158" s="1128"/>
      <c r="J158" s="1128"/>
      <c r="K158" s="1128"/>
      <c r="L158" s="1128"/>
      <c r="N158" s="1256" t="s">
        <v>97</v>
      </c>
      <c r="O158" s="1256"/>
      <c r="P158" s="1256"/>
      <c r="Q158" s="1210">
        <v>700</v>
      </c>
      <c r="R158" s="1210"/>
      <c r="S158" s="1211"/>
      <c r="T158" s="1211"/>
      <c r="U158" s="1128"/>
      <c r="V158" s="1128"/>
      <c r="W158" s="1128"/>
      <c r="X158" s="1128"/>
      <c r="Y158" s="1128"/>
      <c r="Z158" s="221"/>
    </row>
    <row r="159" spans="2:26">
      <c r="B159" s="117"/>
      <c r="C159" s="1277" t="s">
        <v>63</v>
      </c>
      <c r="D159" s="1277"/>
      <c r="E159" s="1277"/>
      <c r="F159" s="1210">
        <v>1500</v>
      </c>
      <c r="G159" s="1210"/>
      <c r="H159" s="575"/>
      <c r="I159" s="1128"/>
      <c r="J159" s="1128"/>
      <c r="K159" s="1128"/>
      <c r="L159" s="1128"/>
      <c r="N159" s="1256" t="s">
        <v>98</v>
      </c>
      <c r="O159" s="1256"/>
      <c r="P159" s="1256"/>
      <c r="Q159" s="1210">
        <v>5000</v>
      </c>
      <c r="R159" s="1210"/>
      <c r="S159" s="1211"/>
      <c r="T159" s="1211"/>
      <c r="U159" s="1128"/>
      <c r="V159" s="1128"/>
      <c r="W159" s="1128"/>
      <c r="X159" s="1128"/>
      <c r="Y159" s="1128"/>
      <c r="Z159" s="221"/>
    </row>
    <row r="160" spans="2:26">
      <c r="B160" s="117"/>
      <c r="C160" s="1277" t="s">
        <v>64</v>
      </c>
      <c r="D160" s="1277"/>
      <c r="E160" s="1277"/>
      <c r="F160" s="1210">
        <v>2100</v>
      </c>
      <c r="G160" s="1210"/>
      <c r="H160" s="575"/>
      <c r="I160" s="1128"/>
      <c r="J160" s="1128"/>
      <c r="K160" s="1128"/>
      <c r="L160" s="1128"/>
      <c r="N160" s="1256" t="s">
        <v>99</v>
      </c>
      <c r="O160" s="1256"/>
      <c r="P160" s="1256"/>
      <c r="Q160" s="1210">
        <v>1100</v>
      </c>
      <c r="R160" s="1210"/>
      <c r="S160" s="1211"/>
      <c r="T160" s="1211"/>
      <c r="U160" s="1128"/>
      <c r="V160" s="1128"/>
      <c r="W160" s="1128"/>
      <c r="X160" s="1128"/>
      <c r="Y160" s="1128"/>
      <c r="Z160" s="221"/>
    </row>
    <row r="161" spans="2:26">
      <c r="B161" s="117"/>
      <c r="C161" s="1277" t="s">
        <v>65</v>
      </c>
      <c r="D161" s="1277"/>
      <c r="E161" s="1277"/>
      <c r="F161" s="1210">
        <v>2700</v>
      </c>
      <c r="G161" s="1210"/>
      <c r="H161" s="575"/>
      <c r="I161" s="1128"/>
      <c r="J161" s="1128"/>
      <c r="K161" s="1128"/>
      <c r="L161" s="1128"/>
      <c r="N161" s="1256" t="s">
        <v>100</v>
      </c>
      <c r="O161" s="1256"/>
      <c r="P161" s="1256"/>
      <c r="Q161" s="1210">
        <v>200</v>
      </c>
      <c r="R161" s="1210"/>
      <c r="S161" s="1211"/>
      <c r="T161" s="1211"/>
      <c r="U161" s="1128"/>
      <c r="V161" s="1128"/>
      <c r="W161" s="1128"/>
      <c r="X161" s="1128"/>
      <c r="Y161" s="1128"/>
      <c r="Z161" s="221"/>
    </row>
    <row r="162" spans="2:26">
      <c r="B162" s="117"/>
      <c r="C162" s="1277" t="s">
        <v>66</v>
      </c>
      <c r="D162" s="1277"/>
      <c r="E162" s="1277"/>
      <c r="F162" s="1210">
        <v>750</v>
      </c>
      <c r="G162" s="1210"/>
      <c r="H162" s="575"/>
      <c r="I162" s="1128"/>
      <c r="J162" s="1128"/>
      <c r="K162" s="1128"/>
      <c r="L162" s="1128"/>
      <c r="N162" s="1256" t="s">
        <v>101</v>
      </c>
      <c r="O162" s="1256"/>
      <c r="P162" s="1256"/>
      <c r="Q162" s="1210">
        <v>90</v>
      </c>
      <c r="R162" s="1210"/>
      <c r="S162" s="1211"/>
      <c r="T162" s="1211"/>
      <c r="U162" s="1128"/>
      <c r="V162" s="1128"/>
      <c r="W162" s="1128"/>
      <c r="X162" s="1128"/>
      <c r="Y162" s="1128"/>
      <c r="Z162" s="221"/>
    </row>
    <row r="163" spans="2:26">
      <c r="B163" s="117"/>
      <c r="C163" s="1256" t="s">
        <v>67</v>
      </c>
      <c r="D163" s="1256"/>
      <c r="E163" s="1256"/>
      <c r="F163" s="1210">
        <v>4500</v>
      </c>
      <c r="G163" s="1210"/>
      <c r="H163" s="575"/>
      <c r="I163" s="1128"/>
      <c r="J163" s="1128"/>
      <c r="K163" s="1128"/>
      <c r="L163" s="1128"/>
      <c r="N163" s="1256" t="s">
        <v>102</v>
      </c>
      <c r="O163" s="1256"/>
      <c r="P163" s="1256"/>
      <c r="Q163" s="1210">
        <v>2000</v>
      </c>
      <c r="R163" s="1210"/>
      <c r="S163" s="1211"/>
      <c r="T163" s="1211"/>
      <c r="U163" s="1128"/>
      <c r="V163" s="1128"/>
      <c r="W163" s="1128"/>
      <c r="X163" s="1128"/>
      <c r="Y163" s="1128"/>
      <c r="Z163" s="221"/>
    </row>
    <row r="164" spans="2:26">
      <c r="B164" s="117"/>
      <c r="C164" s="1256" t="s">
        <v>68</v>
      </c>
      <c r="D164" s="1256"/>
      <c r="E164" s="1256"/>
      <c r="F164" s="1210">
        <v>300</v>
      </c>
      <c r="G164" s="1210"/>
      <c r="H164" s="575"/>
      <c r="I164" s="1128"/>
      <c r="J164" s="1128"/>
      <c r="K164" s="1128"/>
      <c r="L164" s="1128"/>
      <c r="N164" s="1256" t="s">
        <v>103</v>
      </c>
      <c r="O164" s="1256"/>
      <c r="P164" s="1256"/>
      <c r="Q164" s="1210">
        <v>300</v>
      </c>
      <c r="R164" s="1210"/>
      <c r="S164" s="1211"/>
      <c r="T164" s="1211"/>
      <c r="U164" s="1128"/>
      <c r="V164" s="1128"/>
      <c r="W164" s="1128"/>
      <c r="X164" s="1128"/>
      <c r="Y164" s="1128"/>
      <c r="Z164" s="221"/>
    </row>
    <row r="165" spans="2:26" s="59" customFormat="1">
      <c r="B165" s="369"/>
      <c r="C165" s="1256" t="s">
        <v>69</v>
      </c>
      <c r="D165" s="1256"/>
      <c r="E165" s="1256"/>
      <c r="F165" s="1210">
        <v>400</v>
      </c>
      <c r="G165" s="1210"/>
      <c r="H165" s="575"/>
      <c r="I165" s="1128"/>
      <c r="J165" s="1128"/>
      <c r="K165" s="1128"/>
      <c r="L165" s="1128"/>
      <c r="M165"/>
      <c r="N165" s="1256" t="s">
        <v>104</v>
      </c>
      <c r="O165" s="1256"/>
      <c r="P165" s="1256"/>
      <c r="Q165" s="1210">
        <v>250</v>
      </c>
      <c r="R165" s="1210"/>
      <c r="S165" s="1211"/>
      <c r="T165" s="1211"/>
      <c r="U165" s="1128"/>
      <c r="V165" s="1128"/>
      <c r="W165" s="1128"/>
      <c r="X165" s="1128"/>
      <c r="Y165" s="1128"/>
      <c r="Z165" s="401"/>
    </row>
    <row r="166" spans="2:26">
      <c r="B166" s="117"/>
      <c r="C166" s="1256" t="s">
        <v>70</v>
      </c>
      <c r="D166" s="1256"/>
      <c r="E166" s="1256"/>
      <c r="F166" s="1210">
        <v>500</v>
      </c>
      <c r="G166" s="1210"/>
      <c r="H166" s="575"/>
      <c r="I166" s="1128"/>
      <c r="J166" s="1128"/>
      <c r="K166" s="1128"/>
      <c r="L166" s="1128"/>
      <c r="N166" s="1256" t="s">
        <v>105</v>
      </c>
      <c r="O166" s="1256"/>
      <c r="P166" s="1256"/>
      <c r="Q166" s="1210">
        <v>200</v>
      </c>
      <c r="R166" s="1210"/>
      <c r="S166" s="1211"/>
      <c r="T166" s="1211"/>
      <c r="U166" s="1128"/>
      <c r="V166" s="1128"/>
      <c r="W166" s="1128"/>
      <c r="X166" s="1128"/>
      <c r="Y166" s="1128"/>
      <c r="Z166" s="221"/>
    </row>
    <row r="167" spans="2:26">
      <c r="B167" s="117"/>
      <c r="C167" s="1256" t="s">
        <v>71</v>
      </c>
      <c r="D167" s="1256"/>
      <c r="E167" s="1256"/>
      <c r="F167" s="1210">
        <v>250</v>
      </c>
      <c r="G167" s="1210"/>
      <c r="H167" s="575"/>
      <c r="I167" s="1128"/>
      <c r="J167" s="1128"/>
      <c r="K167" s="1128"/>
      <c r="L167" s="1128"/>
      <c r="N167" s="1256" t="s">
        <v>106</v>
      </c>
      <c r="O167" s="1256"/>
      <c r="P167" s="1256"/>
      <c r="Q167" s="1210">
        <v>70</v>
      </c>
      <c r="R167" s="1210"/>
      <c r="S167" s="1211"/>
      <c r="T167" s="1211"/>
      <c r="U167" s="1128"/>
      <c r="V167" s="1128"/>
      <c r="W167" s="1128"/>
      <c r="X167" s="1128"/>
      <c r="Y167" s="1128"/>
      <c r="Z167" s="221"/>
    </row>
    <row r="168" spans="2:26">
      <c r="B168" s="117"/>
      <c r="C168" s="1256" t="s">
        <v>72</v>
      </c>
      <c r="D168" s="1256"/>
      <c r="E168" s="1256"/>
      <c r="F168" s="1210">
        <v>300</v>
      </c>
      <c r="G168" s="1210"/>
      <c r="H168" s="575"/>
      <c r="I168" s="1128"/>
      <c r="J168" s="1128"/>
      <c r="K168" s="1128"/>
      <c r="L168" s="1128"/>
      <c r="N168" s="1256" t="s">
        <v>107</v>
      </c>
      <c r="O168" s="1256"/>
      <c r="P168" s="1256"/>
      <c r="Q168" s="1210">
        <v>10</v>
      </c>
      <c r="R168" s="1210"/>
      <c r="S168" s="1211"/>
      <c r="T168" s="1211"/>
      <c r="U168" s="1128"/>
      <c r="V168" s="1128"/>
      <c r="W168" s="1128"/>
      <c r="X168" s="1128"/>
      <c r="Y168" s="1128"/>
      <c r="Z168" s="221"/>
    </row>
    <row r="169" spans="2:26">
      <c r="B169" s="117"/>
      <c r="C169" s="1256" t="s">
        <v>73</v>
      </c>
      <c r="D169" s="1256"/>
      <c r="E169" s="1256"/>
      <c r="F169" s="1210">
        <v>1200</v>
      </c>
      <c r="G169" s="1210"/>
      <c r="H169" s="575"/>
      <c r="I169" s="1128"/>
      <c r="J169" s="1128"/>
      <c r="K169" s="1128"/>
      <c r="L169" s="1128"/>
      <c r="N169" s="1263"/>
      <c r="O169" s="1263"/>
      <c r="P169" s="1263"/>
      <c r="Q169" s="1263"/>
      <c r="R169" s="1263"/>
      <c r="S169" s="1264"/>
      <c r="T169" s="1264"/>
      <c r="U169" s="1263"/>
      <c r="V169" s="1263"/>
      <c r="W169" s="1263"/>
      <c r="X169" s="1263"/>
      <c r="Y169" s="364"/>
      <c r="Z169" s="240"/>
    </row>
    <row r="170" spans="2:26">
      <c r="B170" s="117"/>
      <c r="C170" s="1256" t="s">
        <v>74</v>
      </c>
      <c r="D170" s="1256"/>
      <c r="E170" s="1256"/>
      <c r="F170" s="1210">
        <v>90</v>
      </c>
      <c r="G170" s="1210"/>
      <c r="H170" s="575"/>
      <c r="I170" s="1128"/>
      <c r="J170" s="1128"/>
      <c r="K170" s="1128"/>
      <c r="L170" s="1128"/>
      <c r="N170" s="1263"/>
      <c r="O170" s="1263"/>
      <c r="P170" s="1263"/>
      <c r="Q170" s="1263"/>
      <c r="R170" s="1263"/>
      <c r="S170" s="1264"/>
      <c r="T170" s="1264"/>
      <c r="U170" s="1263"/>
      <c r="V170" s="1263"/>
      <c r="W170" s="1263"/>
      <c r="X170" s="1263"/>
      <c r="Y170" s="364"/>
      <c r="Z170" s="221"/>
    </row>
    <row r="171" spans="2:26">
      <c r="B171" s="117"/>
      <c r="C171" s="1256" t="s">
        <v>75</v>
      </c>
      <c r="D171" s="1256"/>
      <c r="E171" s="1256"/>
      <c r="F171" s="1210">
        <v>900</v>
      </c>
      <c r="G171" s="1210"/>
      <c r="H171" s="575"/>
      <c r="I171" s="1128"/>
      <c r="J171" s="1128"/>
      <c r="K171" s="1128"/>
      <c r="L171" s="1128"/>
      <c r="N171" s="1263"/>
      <c r="O171" s="1263"/>
      <c r="P171" s="1263"/>
      <c r="Q171" s="1263"/>
      <c r="R171" s="1263"/>
      <c r="S171" s="1264"/>
      <c r="T171" s="1264"/>
      <c r="U171" s="1263"/>
      <c r="V171" s="1263"/>
      <c r="W171" s="1263"/>
      <c r="X171" s="1263"/>
      <c r="Y171" s="364"/>
      <c r="Z171" s="221"/>
    </row>
    <row r="172" spans="2:26">
      <c r="B172" s="117"/>
      <c r="C172" s="1273"/>
      <c r="D172" s="1273"/>
      <c r="E172" s="1273"/>
      <c r="F172" s="364"/>
      <c r="H172" s="364"/>
      <c r="J172" s="364"/>
      <c r="L172" s="364"/>
      <c r="N172" s="1263"/>
      <c r="O172" s="1263"/>
      <c r="P172" s="1263"/>
      <c r="Q172" s="1263"/>
      <c r="R172" s="1263"/>
      <c r="S172" s="1264"/>
      <c r="T172" s="1264"/>
      <c r="U172" s="1263"/>
      <c r="V172" s="1263"/>
      <c r="W172" s="1263"/>
      <c r="X172" s="1263"/>
      <c r="Y172" s="364"/>
      <c r="Z172" s="221"/>
    </row>
    <row r="173" spans="2:26" ht="19.5" customHeight="1">
      <c r="B173" s="117"/>
      <c r="C173" s="1274" t="s">
        <v>877</v>
      </c>
      <c r="D173" s="1275"/>
      <c r="E173" s="1276"/>
      <c r="F173" s="1207"/>
      <c r="G173" s="1208"/>
      <c r="H173" s="1209"/>
      <c r="J173" s="364"/>
      <c r="L173" s="364"/>
      <c r="N173" s="1263"/>
      <c r="O173" s="1263"/>
      <c r="P173" s="1263"/>
      <c r="Q173" s="1263"/>
      <c r="R173" s="1263"/>
      <c r="S173" s="1264"/>
      <c r="T173" s="1264"/>
      <c r="U173" s="1263"/>
      <c r="V173" s="1263"/>
      <c r="W173" s="1263"/>
      <c r="X173" s="1263"/>
      <c r="Y173" s="364"/>
      <c r="Z173" s="221"/>
    </row>
    <row r="174" spans="2:26" ht="6.75" customHeight="1">
      <c r="B174" s="117"/>
      <c r="C174" s="285"/>
      <c r="D174" s="285"/>
      <c r="F174" s="285"/>
      <c r="H174" s="285"/>
      <c r="J174" s="285"/>
      <c r="L174" s="285"/>
      <c r="N174" s="285"/>
      <c r="O174" s="285"/>
      <c r="P174" s="285"/>
      <c r="Q174" s="285"/>
      <c r="R174" s="285"/>
      <c r="T174" s="285"/>
      <c r="V174" s="285"/>
      <c r="X174" s="285"/>
      <c r="Y174" s="285"/>
      <c r="Z174" s="221"/>
    </row>
    <row r="175" spans="2:26" ht="19.5" customHeight="1">
      <c r="B175" s="117"/>
      <c r="C175" s="1231" t="s">
        <v>658</v>
      </c>
      <c r="D175" s="1231"/>
      <c r="E175" s="1231"/>
      <c r="F175" s="1231"/>
      <c r="G175" s="1231"/>
      <c r="H175" s="1231"/>
      <c r="I175" s="1231"/>
      <c r="J175" s="1231"/>
      <c r="K175" s="1231"/>
      <c r="L175" s="1231"/>
      <c r="N175" s="285"/>
      <c r="O175" s="285"/>
      <c r="P175" s="1233" t="s">
        <v>859</v>
      </c>
      <c r="Q175" s="1233"/>
      <c r="R175" s="1233"/>
      <c r="S175" s="1233"/>
      <c r="T175" s="1233"/>
      <c r="U175" s="1233"/>
      <c r="V175" s="1233"/>
      <c r="W175" s="1233"/>
      <c r="X175" s="1233"/>
      <c r="Y175" s="285"/>
      <c r="Z175" s="221"/>
    </row>
    <row r="176" spans="2:26" ht="20.100000000000001" customHeight="1">
      <c r="B176" s="117"/>
      <c r="C176" s="576" t="s">
        <v>108</v>
      </c>
      <c r="D176" s="515" t="s">
        <v>656</v>
      </c>
      <c r="E176" s="1272" t="s">
        <v>109</v>
      </c>
      <c r="F176" s="1272"/>
      <c r="G176" s="1272"/>
      <c r="H176" s="576" t="s">
        <v>110</v>
      </c>
      <c r="I176" s="1272" t="s">
        <v>111</v>
      </c>
      <c r="J176" s="1272"/>
      <c r="K176" s="1272"/>
      <c r="L176" s="1272"/>
      <c r="N176" s="285"/>
      <c r="O176" s="285"/>
      <c r="P176" s="1262" t="s">
        <v>112</v>
      </c>
      <c r="Q176" s="1262"/>
      <c r="R176" s="1262"/>
      <c r="S176" s="1262"/>
      <c r="T176" s="1262"/>
      <c r="U176" s="1262"/>
      <c r="V176" s="1262"/>
      <c r="W176" s="1262"/>
      <c r="X176" s="285"/>
      <c r="Y176" s="285"/>
      <c r="Z176" s="221"/>
    </row>
    <row r="177" spans="2:26" ht="20.100000000000001" customHeight="1">
      <c r="B177" s="117"/>
      <c r="C177" s="577"/>
      <c r="D177" s="578"/>
      <c r="E177" s="1271"/>
      <c r="F177" s="1271">
        <v>760</v>
      </c>
      <c r="G177" s="1271"/>
      <c r="H177" s="577"/>
      <c r="I177" s="1271"/>
      <c r="J177" s="1271"/>
      <c r="K177" s="1271"/>
      <c r="L177" s="1271"/>
      <c r="N177" s="285"/>
      <c r="O177" s="285"/>
      <c r="P177" s="564" t="s">
        <v>880</v>
      </c>
      <c r="Q177" s="1261" t="s">
        <v>657</v>
      </c>
      <c r="R177" s="1261"/>
      <c r="S177" s="1239" t="s">
        <v>815</v>
      </c>
      <c r="T177" s="1239"/>
      <c r="U177" s="1239" t="s">
        <v>114</v>
      </c>
      <c r="V177" s="1239"/>
      <c r="W177" s="1239"/>
      <c r="X177" s="285"/>
      <c r="Y177" s="285"/>
      <c r="Z177" s="221"/>
    </row>
    <row r="178" spans="2:26" ht="20.100000000000001" customHeight="1">
      <c r="B178" s="117"/>
      <c r="C178" s="577"/>
      <c r="D178" s="578"/>
      <c r="E178" s="1271"/>
      <c r="F178" s="1271"/>
      <c r="G178" s="1271"/>
      <c r="H178" s="577"/>
      <c r="I178" s="1271"/>
      <c r="J178" s="1271"/>
      <c r="K178" s="1271"/>
      <c r="L178" s="1271"/>
      <c r="N178" s="285"/>
      <c r="O178" s="285"/>
      <c r="P178" s="515">
        <v>1300</v>
      </c>
      <c r="Q178" s="1234"/>
      <c r="R178" s="1234"/>
      <c r="S178" s="1192"/>
      <c r="T178" s="1192">
        <v>1</v>
      </c>
      <c r="U178" s="1192"/>
      <c r="V178" s="1192"/>
      <c r="W178" s="1192"/>
      <c r="X178" s="285"/>
      <c r="Y178" s="285"/>
      <c r="Z178" s="221"/>
    </row>
    <row r="179" spans="2:26" ht="20.100000000000001" customHeight="1">
      <c r="B179" s="117"/>
      <c r="C179" s="577"/>
      <c r="D179" s="578"/>
      <c r="E179" s="1271"/>
      <c r="F179" s="1271"/>
      <c r="G179" s="1271"/>
      <c r="H179" s="577"/>
      <c r="I179" s="1271"/>
      <c r="J179" s="1271"/>
      <c r="K179" s="1271"/>
      <c r="L179" s="1271"/>
      <c r="N179" s="285"/>
      <c r="O179" s="285"/>
      <c r="P179" s="515">
        <v>1400</v>
      </c>
      <c r="Q179" s="1234"/>
      <c r="R179" s="1234"/>
      <c r="S179" s="1192"/>
      <c r="T179" s="1192"/>
      <c r="U179" s="1192"/>
      <c r="V179" s="1192"/>
      <c r="W179" s="1192"/>
      <c r="X179" s="285"/>
      <c r="Y179" s="285"/>
      <c r="Z179" s="221"/>
    </row>
    <row r="180" spans="2:26" ht="20.100000000000001" customHeight="1">
      <c r="B180" s="117"/>
      <c r="C180" s="577"/>
      <c r="D180" s="578"/>
      <c r="E180" s="1271"/>
      <c r="F180" s="1271"/>
      <c r="G180" s="1271"/>
      <c r="H180" s="577"/>
      <c r="I180" s="1271"/>
      <c r="J180" s="1271"/>
      <c r="K180" s="1271"/>
      <c r="L180" s="1271"/>
      <c r="N180" s="285"/>
      <c r="O180" s="285"/>
      <c r="P180" s="515">
        <v>1600</v>
      </c>
      <c r="Q180" s="1234"/>
      <c r="R180" s="1234"/>
      <c r="S180" s="1192"/>
      <c r="T180" s="1192"/>
      <c r="U180" s="1192"/>
      <c r="V180" s="1192"/>
      <c r="W180" s="1192"/>
      <c r="X180" s="285"/>
      <c r="Y180" s="285"/>
      <c r="Z180" s="221"/>
    </row>
    <row r="181" spans="2:26" ht="20.100000000000001" customHeight="1">
      <c r="B181" s="117"/>
      <c r="C181" s="577"/>
      <c r="D181" s="578"/>
      <c r="E181" s="1271"/>
      <c r="F181" s="1271"/>
      <c r="G181" s="1271"/>
      <c r="H181" s="577"/>
      <c r="I181" s="1271"/>
      <c r="J181" s="1271"/>
      <c r="K181" s="1271"/>
      <c r="L181" s="1271"/>
      <c r="N181" s="285"/>
      <c r="O181" s="285"/>
      <c r="P181" s="515">
        <v>1900</v>
      </c>
      <c r="Q181" s="1234"/>
      <c r="R181" s="1234"/>
      <c r="S181" s="1192"/>
      <c r="T181" s="1192"/>
      <c r="U181" s="1192"/>
      <c r="V181" s="1192"/>
      <c r="W181" s="1192"/>
      <c r="X181" s="285"/>
      <c r="Y181" s="285"/>
      <c r="Z181" s="221"/>
    </row>
    <row r="182" spans="2:26" ht="20.100000000000001" customHeight="1">
      <c r="B182" s="117"/>
      <c r="C182" s="577"/>
      <c r="D182" s="578"/>
      <c r="E182" s="1271"/>
      <c r="F182" s="1271"/>
      <c r="G182" s="1271"/>
      <c r="H182" s="577"/>
      <c r="I182" s="1271"/>
      <c r="J182" s="1271"/>
      <c r="K182" s="1271"/>
      <c r="L182" s="1271"/>
      <c r="N182" s="285"/>
      <c r="O182" s="285"/>
      <c r="P182" s="515">
        <v>2600</v>
      </c>
      <c r="Q182" s="1234"/>
      <c r="R182" s="1234"/>
      <c r="S182" s="1192"/>
      <c r="T182" s="1192"/>
      <c r="U182" s="1192"/>
      <c r="V182" s="1192"/>
      <c r="W182" s="1192"/>
      <c r="X182" s="285"/>
      <c r="Y182" s="285"/>
      <c r="Z182" s="221"/>
    </row>
    <row r="183" spans="2:26" ht="20.100000000000001" customHeight="1">
      <c r="B183" s="117"/>
      <c r="C183" s="577"/>
      <c r="D183" s="578"/>
      <c r="E183" s="1271"/>
      <c r="F183" s="1271"/>
      <c r="G183" s="1271"/>
      <c r="H183" s="577"/>
      <c r="I183" s="1271"/>
      <c r="J183" s="1271"/>
      <c r="K183" s="1271"/>
      <c r="L183" s="1271"/>
      <c r="N183" s="285"/>
      <c r="O183" s="285"/>
      <c r="P183" s="515">
        <v>2800</v>
      </c>
      <c r="Q183" s="1234"/>
      <c r="R183" s="1234"/>
      <c r="S183" s="1192"/>
      <c r="T183" s="1192"/>
      <c r="U183" s="1192"/>
      <c r="V183" s="1192"/>
      <c r="W183" s="1192"/>
      <c r="X183" s="285"/>
      <c r="Y183" s="285"/>
      <c r="Z183" s="221"/>
    </row>
    <row r="184" spans="2:26" ht="20.100000000000001" customHeight="1">
      <c r="B184" s="117"/>
      <c r="C184" s="577"/>
      <c r="D184" s="578"/>
      <c r="E184" s="1271"/>
      <c r="F184" s="1271"/>
      <c r="G184" s="1271"/>
      <c r="H184" s="577"/>
      <c r="I184" s="1271"/>
      <c r="J184" s="1271"/>
      <c r="K184" s="1271"/>
      <c r="L184" s="1271"/>
      <c r="N184" s="285"/>
      <c r="O184" s="285"/>
      <c r="P184" s="515">
        <v>3600</v>
      </c>
      <c r="Q184" s="1234"/>
      <c r="R184" s="1234"/>
      <c r="S184" s="1192"/>
      <c r="T184" s="1192"/>
      <c r="U184" s="1192"/>
      <c r="V184" s="1192"/>
      <c r="W184" s="1192"/>
      <c r="X184" s="285"/>
      <c r="Y184" s="285"/>
      <c r="Z184" s="221"/>
    </row>
    <row r="185" spans="2:26" ht="20.100000000000001" customHeight="1">
      <c r="B185" s="117"/>
      <c r="C185" s="1265" t="s">
        <v>878</v>
      </c>
      <c r="D185" s="1266"/>
      <c r="E185" s="1266"/>
      <c r="F185" s="1266"/>
      <c r="G185" s="1267"/>
      <c r="H185" s="1268"/>
      <c r="I185" s="1269"/>
      <c r="J185" s="1269"/>
      <c r="K185" s="1269"/>
      <c r="L185" s="1270"/>
      <c r="N185" s="285"/>
      <c r="O185" s="285"/>
      <c r="P185" s="1227" t="s">
        <v>879</v>
      </c>
      <c r="Q185" s="1228"/>
      <c r="R185" s="1229"/>
      <c r="S185" s="1230"/>
      <c r="T185" s="1230"/>
      <c r="U185" s="1230"/>
      <c r="V185" s="1230"/>
      <c r="W185" s="1230"/>
      <c r="X185" s="285"/>
      <c r="Y185" s="285"/>
      <c r="Z185" s="221"/>
    </row>
    <row r="186" spans="2:26" ht="6.95" customHeight="1">
      <c r="B186" s="117"/>
      <c r="C186" s="285"/>
      <c r="D186" s="285"/>
      <c r="F186" s="285"/>
      <c r="H186" s="285"/>
      <c r="J186" s="285"/>
      <c r="L186" s="285"/>
      <c r="N186" s="285"/>
      <c r="O186" s="285"/>
      <c r="P186" s="285"/>
      <c r="Q186" s="285"/>
      <c r="R186" s="285"/>
      <c r="T186" s="285"/>
      <c r="V186" s="285"/>
      <c r="X186" s="285"/>
      <c r="Y186" s="285"/>
      <c r="Z186" s="221"/>
    </row>
    <row r="187" spans="2:26" ht="20.100000000000001" customHeight="1">
      <c r="B187" s="117"/>
      <c r="C187" s="1232" t="s">
        <v>804</v>
      </c>
      <c r="D187" s="1232"/>
      <c r="E187" s="1232"/>
      <c r="F187" s="1232"/>
      <c r="G187" s="1232"/>
      <c r="H187" s="1232"/>
      <c r="I187" s="1232"/>
      <c r="J187" s="1232"/>
      <c r="K187" s="1232"/>
      <c r="L187" s="1232"/>
      <c r="M187" s="1232"/>
      <c r="N187" s="1232"/>
      <c r="O187" s="1232"/>
      <c r="P187" s="1232"/>
      <c r="Q187" s="1232"/>
      <c r="R187" s="1232"/>
      <c r="S187" s="1232"/>
      <c r="T187" s="1232"/>
      <c r="U187" s="1232"/>
      <c r="V187" s="1232"/>
      <c r="W187" s="1232"/>
      <c r="X187" s="1232"/>
      <c r="Y187" s="1232"/>
      <c r="Z187" s="221"/>
    </row>
    <row r="188" spans="2:26" ht="9" customHeight="1">
      <c r="B188" s="117"/>
      <c r="Z188" s="221"/>
    </row>
    <row r="189" spans="2:26" ht="20.100000000000001" customHeight="1">
      <c r="B189" s="117"/>
      <c r="C189" s="1222" t="s">
        <v>108</v>
      </c>
      <c r="D189" s="1223"/>
      <c r="E189" s="1223"/>
      <c r="F189" s="1223"/>
      <c r="G189" s="1224"/>
      <c r="H189" s="1222" t="s">
        <v>814</v>
      </c>
      <c r="I189" s="1223"/>
      <c r="J189" s="1224"/>
      <c r="K189" s="1220" t="s">
        <v>119</v>
      </c>
      <c r="L189" s="1220"/>
      <c r="M189" s="1220"/>
      <c r="N189" s="1220"/>
      <c r="O189" s="1220"/>
      <c r="P189" s="1220"/>
      <c r="Q189" s="1220"/>
      <c r="R189" s="1220"/>
      <c r="S189" s="1220" t="s">
        <v>815</v>
      </c>
      <c r="T189" s="1220"/>
      <c r="U189" s="1220" t="s">
        <v>121</v>
      </c>
      <c r="V189" s="1220"/>
      <c r="W189" s="1220"/>
      <c r="X189" s="1220"/>
      <c r="Y189" s="1220"/>
      <c r="Z189" s="221"/>
    </row>
    <row r="190" spans="2:26" ht="20.100000000000001" customHeight="1">
      <c r="B190" s="117"/>
      <c r="C190" s="953"/>
      <c r="D190" s="1225"/>
      <c r="E190" s="1225"/>
      <c r="F190" s="1225"/>
      <c r="G190" s="1226"/>
      <c r="H190" s="953"/>
      <c r="I190" s="1225"/>
      <c r="J190" s="1226"/>
      <c r="K190" s="1221" t="s">
        <v>122</v>
      </c>
      <c r="L190" s="1221"/>
      <c r="M190" s="1221"/>
      <c r="N190" s="1221"/>
      <c r="O190" s="1221"/>
      <c r="P190" s="1221" t="s">
        <v>123</v>
      </c>
      <c r="Q190" s="1221"/>
      <c r="R190" s="1221"/>
      <c r="S190" s="1221"/>
      <c r="T190" s="1221"/>
      <c r="U190" s="1221"/>
      <c r="V190" s="1221"/>
      <c r="W190" s="1221"/>
      <c r="X190" s="1221"/>
      <c r="Y190" s="1221"/>
      <c r="Z190" s="221"/>
    </row>
    <row r="191" spans="2:26" ht="20.100000000000001" customHeight="1">
      <c r="B191" s="117"/>
      <c r="C191" s="1182"/>
      <c r="D191" s="1182"/>
      <c r="E191" s="1182"/>
      <c r="F191" s="1182"/>
      <c r="G191" s="1182"/>
      <c r="H191" s="1183"/>
      <c r="I191" s="1183"/>
      <c r="J191" s="1183"/>
      <c r="K191" s="1128"/>
      <c r="L191" s="1128"/>
      <c r="M191" s="1128"/>
      <c r="N191" s="1128"/>
      <c r="O191" s="1128"/>
      <c r="P191" s="1183"/>
      <c r="Q191" s="1183"/>
      <c r="R191" s="1183"/>
      <c r="S191" s="1128"/>
      <c r="T191" s="1128"/>
      <c r="U191" s="1128"/>
      <c r="V191" s="1128"/>
      <c r="W191" s="1128"/>
      <c r="X191" s="1128"/>
      <c r="Y191" s="1128"/>
      <c r="Z191" s="221"/>
    </row>
    <row r="192" spans="2:26" ht="20.100000000000001" customHeight="1">
      <c r="B192" s="117"/>
      <c r="C192" s="1182"/>
      <c r="D192" s="1182"/>
      <c r="E192" s="1182"/>
      <c r="F192" s="1182"/>
      <c r="G192" s="1182"/>
      <c r="H192" s="1183"/>
      <c r="I192" s="1183"/>
      <c r="J192" s="1183"/>
      <c r="K192" s="1128"/>
      <c r="L192" s="1128"/>
      <c r="M192" s="1128"/>
      <c r="N192" s="1128"/>
      <c r="O192" s="1128"/>
      <c r="P192" s="1183"/>
      <c r="Q192" s="1183"/>
      <c r="R192" s="1183"/>
      <c r="S192" s="1128"/>
      <c r="T192" s="1128"/>
      <c r="U192" s="1128"/>
      <c r="V192" s="1128"/>
      <c r="W192" s="1128"/>
      <c r="X192" s="1128"/>
      <c r="Y192" s="1128"/>
      <c r="Z192" s="221"/>
    </row>
    <row r="193" spans="2:26" ht="20.100000000000001" customHeight="1">
      <c r="B193" s="117"/>
      <c r="C193" s="1182"/>
      <c r="D193" s="1182"/>
      <c r="E193" s="1182"/>
      <c r="F193" s="1182"/>
      <c r="G193" s="1182"/>
      <c r="H193" s="1183"/>
      <c r="I193" s="1183"/>
      <c r="J193" s="1183"/>
      <c r="K193" s="1128"/>
      <c r="L193" s="1128"/>
      <c r="M193" s="1128"/>
      <c r="N193" s="1128"/>
      <c r="O193" s="1128"/>
      <c r="P193" s="1183"/>
      <c r="Q193" s="1183"/>
      <c r="R193" s="1183"/>
      <c r="S193" s="1128"/>
      <c r="T193" s="1128"/>
      <c r="U193" s="1128"/>
      <c r="V193" s="1128"/>
      <c r="W193" s="1128"/>
      <c r="X193" s="1128"/>
      <c r="Y193" s="1128"/>
      <c r="Z193" s="221"/>
    </row>
    <row r="194" spans="2:26" ht="20.100000000000001" customHeight="1">
      <c r="B194" s="117"/>
      <c r="C194" s="1182"/>
      <c r="D194" s="1182"/>
      <c r="E194" s="1182"/>
      <c r="F194" s="1182"/>
      <c r="G194" s="1182"/>
      <c r="H194" s="1183"/>
      <c r="I194" s="1183"/>
      <c r="J194" s="1183"/>
      <c r="K194" s="1128"/>
      <c r="L194" s="1128"/>
      <c r="M194" s="1128"/>
      <c r="N194" s="1128"/>
      <c r="O194" s="1128"/>
      <c r="P194" s="1183"/>
      <c r="Q194" s="1183"/>
      <c r="R194" s="1183"/>
      <c r="S194" s="1128"/>
      <c r="T194" s="1128"/>
      <c r="U194" s="1128"/>
      <c r="V194" s="1128"/>
      <c r="W194" s="1128"/>
      <c r="X194" s="1128"/>
      <c r="Y194" s="1128"/>
      <c r="Z194" s="221"/>
    </row>
    <row r="195" spans="2:26" ht="20.100000000000001" customHeight="1">
      <c r="B195" s="117"/>
      <c r="C195" s="1182"/>
      <c r="D195" s="1182"/>
      <c r="E195" s="1182"/>
      <c r="F195" s="1182"/>
      <c r="G195" s="1182"/>
      <c r="H195" s="1183"/>
      <c r="I195" s="1183"/>
      <c r="J195" s="1183"/>
      <c r="K195" s="1128"/>
      <c r="L195" s="1128"/>
      <c r="M195" s="1128"/>
      <c r="N195" s="1128"/>
      <c r="O195" s="1128"/>
      <c r="P195" s="1183"/>
      <c r="Q195" s="1183"/>
      <c r="R195" s="1183"/>
      <c r="S195" s="1128"/>
      <c r="T195" s="1128"/>
      <c r="U195" s="1128"/>
      <c r="V195" s="1128"/>
      <c r="W195" s="1128"/>
      <c r="X195" s="1128"/>
      <c r="Y195" s="1128"/>
      <c r="Z195" s="221"/>
    </row>
    <row r="196" spans="2:26" ht="20.100000000000001" customHeight="1">
      <c r="B196" s="117"/>
      <c r="C196" s="1182"/>
      <c r="D196" s="1182"/>
      <c r="E196" s="1182"/>
      <c r="F196" s="1182"/>
      <c r="G196" s="1182"/>
      <c r="H196" s="1183"/>
      <c r="I196" s="1183"/>
      <c r="J196" s="1183"/>
      <c r="K196" s="1128"/>
      <c r="L196" s="1128"/>
      <c r="M196" s="1128"/>
      <c r="N196" s="1128"/>
      <c r="O196" s="1128"/>
      <c r="P196" s="1183"/>
      <c r="Q196" s="1183"/>
      <c r="R196" s="1183"/>
      <c r="S196" s="1128"/>
      <c r="T196" s="1128"/>
      <c r="U196" s="1128"/>
      <c r="V196" s="1128"/>
      <c r="W196" s="1128"/>
      <c r="X196" s="1128"/>
      <c r="Y196" s="1128"/>
      <c r="Z196" s="221"/>
    </row>
    <row r="197" spans="2:26" ht="20.100000000000001" customHeight="1">
      <c r="B197" s="117"/>
      <c r="C197" s="1182"/>
      <c r="D197" s="1182"/>
      <c r="E197" s="1182"/>
      <c r="F197" s="1182"/>
      <c r="G197" s="1182"/>
      <c r="H197" s="1183"/>
      <c r="I197" s="1183"/>
      <c r="J197" s="1183"/>
      <c r="K197" s="1128"/>
      <c r="L197" s="1128"/>
      <c r="M197" s="1128"/>
      <c r="N197" s="1128"/>
      <c r="O197" s="1128"/>
      <c r="P197" s="1183"/>
      <c r="Q197" s="1183"/>
      <c r="R197" s="1183"/>
      <c r="S197" s="1128"/>
      <c r="T197" s="1128"/>
      <c r="U197" s="1128"/>
      <c r="V197" s="1128"/>
      <c r="W197" s="1128"/>
      <c r="X197" s="1128"/>
      <c r="Y197" s="1128"/>
      <c r="Z197" s="221"/>
    </row>
    <row r="198" spans="2:26" ht="20.100000000000001" customHeight="1">
      <c r="B198" s="117"/>
      <c r="C198" s="1182"/>
      <c r="D198" s="1182"/>
      <c r="E198" s="1182"/>
      <c r="F198" s="1182"/>
      <c r="G198" s="1182"/>
      <c r="H198" s="1183"/>
      <c r="I198" s="1183"/>
      <c r="J198" s="1183"/>
      <c r="K198" s="1128"/>
      <c r="L198" s="1128"/>
      <c r="M198" s="1128"/>
      <c r="N198" s="1128"/>
      <c r="O198" s="1128"/>
      <c r="P198" s="1183"/>
      <c r="Q198" s="1183"/>
      <c r="R198" s="1183"/>
      <c r="S198" s="1128"/>
      <c r="T198" s="1128"/>
      <c r="U198" s="1128"/>
      <c r="V198" s="1128"/>
      <c r="W198" s="1128"/>
      <c r="X198" s="1128"/>
      <c r="Y198" s="1128"/>
      <c r="Z198" s="221"/>
    </row>
    <row r="199" spans="2:26" ht="20.100000000000001" customHeight="1">
      <c r="B199" s="117"/>
      <c r="C199" s="1182"/>
      <c r="D199" s="1182"/>
      <c r="E199" s="1182"/>
      <c r="F199" s="1182"/>
      <c r="G199" s="1182"/>
      <c r="H199" s="1183"/>
      <c r="I199" s="1183"/>
      <c r="J199" s="1183"/>
      <c r="K199" s="1128"/>
      <c r="L199" s="1128"/>
      <c r="M199" s="1128"/>
      <c r="N199" s="1128"/>
      <c r="O199" s="1128"/>
      <c r="P199" s="1183"/>
      <c r="Q199" s="1183"/>
      <c r="R199" s="1183"/>
      <c r="S199" s="1128"/>
      <c r="T199" s="1128"/>
      <c r="U199" s="1128"/>
      <c r="V199" s="1128"/>
      <c r="W199" s="1128"/>
      <c r="X199" s="1128"/>
      <c r="Y199" s="1128"/>
      <c r="Z199" s="221"/>
    </row>
    <row r="200" spans="2:26" ht="8.25" customHeight="1">
      <c r="B200" s="117"/>
      <c r="Z200" s="221"/>
    </row>
    <row r="201" spans="2:26" ht="20.100000000000001" customHeight="1">
      <c r="B201" s="117"/>
      <c r="C201" s="1187" t="s">
        <v>124</v>
      </c>
      <c r="D201" s="1188"/>
      <c r="E201" s="1188"/>
      <c r="F201" s="1188"/>
      <c r="G201" s="1189"/>
      <c r="H201" s="519" t="s">
        <v>178</v>
      </c>
      <c r="I201" s="1183"/>
      <c r="J201" s="1183"/>
      <c r="K201" s="1185" t="s">
        <v>125</v>
      </c>
      <c r="L201" s="1186"/>
      <c r="M201" s="1186"/>
      <c r="N201" s="1186"/>
      <c r="O201" s="1186"/>
      <c r="P201" s="1137"/>
      <c r="Q201" s="1137"/>
      <c r="R201" s="1137"/>
      <c r="S201" s="1137"/>
      <c r="T201" s="1137"/>
      <c r="U201" s="1137"/>
      <c r="V201" s="1137"/>
      <c r="W201" s="1137"/>
      <c r="X201" s="1137"/>
      <c r="Y201" s="1137"/>
      <c r="Z201" s="221"/>
    </row>
    <row r="202" spans="2:26" ht="20.100000000000001" customHeight="1">
      <c r="B202" s="117"/>
      <c r="C202" s="853"/>
      <c r="D202" s="854"/>
      <c r="E202" s="854"/>
      <c r="F202" s="854"/>
      <c r="G202" s="855"/>
      <c r="H202" s="519" t="s">
        <v>37</v>
      </c>
      <c r="I202" s="1183"/>
      <c r="J202" s="1183"/>
      <c r="K202" s="868"/>
      <c r="L202" s="902"/>
      <c r="M202" s="902"/>
      <c r="N202" s="902"/>
      <c r="O202" s="902"/>
      <c r="P202" s="1137"/>
      <c r="Q202" s="1137"/>
      <c r="R202" s="1137"/>
      <c r="S202" s="1137"/>
      <c r="T202" s="1137"/>
      <c r="U202" s="1137"/>
      <c r="V202" s="1137"/>
      <c r="W202" s="1137"/>
      <c r="X202" s="1137"/>
      <c r="Y202" s="1137"/>
      <c r="Z202" s="221"/>
    </row>
    <row r="203" spans="2:26" ht="7.5" customHeight="1">
      <c r="B203" s="117"/>
      <c r="Z203" s="221"/>
    </row>
    <row r="204" spans="2:26" ht="21" customHeight="1">
      <c r="B204" s="117"/>
      <c r="C204" s="1199" t="s">
        <v>126</v>
      </c>
      <c r="D204" s="1199"/>
      <c r="E204" s="1199"/>
      <c r="F204" s="1199"/>
      <c r="G204" s="1199"/>
      <c r="H204" s="1199"/>
      <c r="I204" s="1199"/>
      <c r="J204" s="1199"/>
      <c r="K204" s="1199"/>
      <c r="L204" s="1199"/>
      <c r="M204" s="1199"/>
      <c r="N204" s="1199"/>
      <c r="O204" s="1199"/>
      <c r="P204" s="1199"/>
      <c r="Q204" s="1199"/>
      <c r="R204" s="1199"/>
      <c r="S204" s="1199"/>
      <c r="T204" s="1199"/>
      <c r="U204" s="1125"/>
      <c r="V204" s="1126"/>
      <c r="W204" s="1126"/>
      <c r="X204" s="1126"/>
      <c r="Y204" s="1127"/>
      <c r="Z204" s="221"/>
    </row>
    <row r="205" spans="2:26" ht="9.75" customHeight="1">
      <c r="B205" s="117"/>
      <c r="C205" s="313"/>
      <c r="D205" s="313"/>
      <c r="F205" s="313"/>
      <c r="H205" s="313"/>
      <c r="J205" s="312"/>
      <c r="L205" s="312"/>
      <c r="N205" s="312"/>
      <c r="O205" s="312"/>
      <c r="P205" s="312"/>
      <c r="Q205" s="312"/>
      <c r="R205" s="312"/>
      <c r="T205" s="312"/>
      <c r="V205" s="312"/>
      <c r="X205" s="312"/>
      <c r="Y205" s="312"/>
      <c r="Z205" s="221"/>
    </row>
    <row r="206" spans="2:26" ht="26.25" customHeight="1">
      <c r="B206" s="117"/>
      <c r="C206" s="1193" t="s">
        <v>889</v>
      </c>
      <c r="D206" s="1194"/>
      <c r="E206" s="1194"/>
      <c r="F206" s="1194"/>
      <c r="G206" s="1194"/>
      <c r="H206" s="1194"/>
      <c r="I206" s="1194"/>
      <c r="J206" s="1194"/>
      <c r="K206" s="1194"/>
      <c r="L206" s="1194"/>
      <c r="M206" s="1194"/>
      <c r="N206" s="1194"/>
      <c r="O206" s="1194"/>
      <c r="P206" s="1194"/>
      <c r="Q206" s="1194"/>
      <c r="R206" s="1194"/>
      <c r="S206" s="1194"/>
      <c r="T206" s="1195"/>
      <c r="U206" s="1158"/>
      <c r="V206" s="1159"/>
      <c r="W206" s="1159"/>
      <c r="X206" s="1159"/>
      <c r="Y206" s="1160"/>
      <c r="Z206" s="221"/>
    </row>
    <row r="207" spans="2:26" ht="6.95" customHeight="1">
      <c r="B207" s="117"/>
      <c r="C207" s="313"/>
      <c r="D207" s="313"/>
      <c r="F207" s="313"/>
      <c r="H207" s="313"/>
      <c r="J207" s="309"/>
      <c r="L207" s="309"/>
      <c r="N207" s="309"/>
      <c r="O207" s="309"/>
      <c r="P207" s="309"/>
      <c r="Q207" s="309"/>
      <c r="R207" s="309"/>
      <c r="T207" s="309"/>
      <c r="V207" s="309"/>
      <c r="X207" s="309"/>
      <c r="Y207" s="309"/>
      <c r="Z207" s="221"/>
    </row>
    <row r="208" spans="2:26" ht="23.25" customHeight="1">
      <c r="B208" s="117"/>
      <c r="C208" s="1190" t="s">
        <v>860</v>
      </c>
      <c r="D208" s="1190"/>
      <c r="E208" s="515" t="s">
        <v>882</v>
      </c>
      <c r="F208" s="513"/>
      <c r="H208" s="1191" t="s">
        <v>876</v>
      </c>
      <c r="I208" s="1191"/>
      <c r="J208" s="1191"/>
      <c r="K208" s="1191"/>
      <c r="L208" s="1191"/>
      <c r="M208" s="1191"/>
      <c r="N208" s="1191"/>
      <c r="O208" s="1191"/>
      <c r="P208" s="1191"/>
      <c r="Q208" s="1191"/>
      <c r="R208" s="1191"/>
      <c r="T208" s="1192"/>
      <c r="U208" s="1192"/>
      <c r="V208" s="1192"/>
      <c r="W208" s="1192"/>
      <c r="X208" s="1192"/>
      <c r="Y208" s="1192"/>
      <c r="Z208" s="221"/>
    </row>
    <row r="209" spans="2:29" ht="22.5" customHeight="1">
      <c r="B209" s="117"/>
      <c r="C209" s="1190"/>
      <c r="D209" s="1190"/>
      <c r="E209" s="515" t="s">
        <v>884</v>
      </c>
      <c r="F209" s="514"/>
      <c r="H209" s="1191"/>
      <c r="I209" s="1191"/>
      <c r="J209" s="1191"/>
      <c r="K209" s="1191"/>
      <c r="L209" s="1191"/>
      <c r="M209" s="1191"/>
      <c r="N209" s="1191"/>
      <c r="O209" s="1191"/>
      <c r="P209" s="1191"/>
      <c r="Q209" s="1191"/>
      <c r="R209" s="1191"/>
      <c r="T209" s="1192"/>
      <c r="U209" s="1192"/>
      <c r="V209" s="1192"/>
      <c r="W209" s="1192"/>
      <c r="X209" s="1192"/>
      <c r="Y209" s="1192"/>
      <c r="Z209" s="221"/>
    </row>
    <row r="210" spans="2:29" ht="7.5" customHeight="1">
      <c r="B210" s="117"/>
      <c r="C210" s="405"/>
      <c r="D210" s="405"/>
      <c r="F210" s="405"/>
      <c r="H210" s="405"/>
      <c r="J210" s="405"/>
      <c r="L210" s="405"/>
      <c r="N210" s="405"/>
      <c r="O210" s="405"/>
      <c r="P210" s="405"/>
      <c r="Q210" s="405"/>
      <c r="R210" s="405"/>
      <c r="T210" s="405"/>
      <c r="V210" s="405"/>
      <c r="X210" s="405"/>
      <c r="Y210" s="405"/>
      <c r="Z210" s="402"/>
    </row>
    <row r="211" spans="2:29" ht="22.5" customHeight="1">
      <c r="B211" s="117"/>
      <c r="C211" s="1196" t="s">
        <v>133</v>
      </c>
      <c r="D211" s="1197"/>
      <c r="E211" s="1197"/>
      <c r="F211" s="1197"/>
      <c r="G211" s="1197"/>
      <c r="H211" s="1197"/>
      <c r="I211" s="1197"/>
      <c r="J211" s="1197"/>
      <c r="K211" s="1197"/>
      <c r="L211" s="1197"/>
      <c r="M211" s="1197"/>
      <c r="N211" s="1197"/>
      <c r="O211" s="1197"/>
      <c r="P211" s="1197"/>
      <c r="Q211" s="1197"/>
      <c r="R211" s="1197"/>
      <c r="S211" s="1197"/>
      <c r="T211" s="1197"/>
      <c r="U211" s="1197"/>
      <c r="V211" s="1197"/>
      <c r="W211" s="1197"/>
      <c r="X211" s="1197"/>
      <c r="Y211" s="1198"/>
      <c r="Z211" s="221"/>
      <c r="AA211" s="291"/>
      <c r="AB211" s="291"/>
      <c r="AC211" s="291"/>
    </row>
    <row r="212" spans="2:29" ht="6" customHeight="1">
      <c r="B212" s="117"/>
      <c r="Z212" s="221"/>
    </row>
    <row r="213" spans="2:29" ht="20.100000000000001" customHeight="1">
      <c r="B213" s="117"/>
      <c r="C213" s="1148" t="s">
        <v>861</v>
      </c>
      <c r="D213" s="1149"/>
      <c r="E213" s="1149"/>
      <c r="F213" s="1149"/>
      <c r="G213" s="1149"/>
      <c r="H213" s="1149"/>
      <c r="I213" s="1149"/>
      <c r="J213" s="1149"/>
      <c r="K213" s="1149"/>
      <c r="L213" s="1149"/>
      <c r="M213" s="1149"/>
      <c r="N213" s="1149"/>
      <c r="O213" s="1149"/>
      <c r="P213" s="1149"/>
      <c r="Q213" s="1149"/>
      <c r="R213" s="1149"/>
      <c r="S213" s="1149"/>
      <c r="T213" s="1149"/>
      <c r="U213" s="1149"/>
      <c r="V213" s="1149"/>
      <c r="W213" s="1149"/>
      <c r="X213" s="1149"/>
      <c r="Y213" s="1150"/>
      <c r="Z213" s="221"/>
    </row>
    <row r="214" spans="2:29" ht="10.5" customHeight="1">
      <c r="B214" s="117"/>
      <c r="Z214" s="221"/>
    </row>
    <row r="215" spans="2:29" ht="24" customHeight="1">
      <c r="B215" s="117"/>
      <c r="C215" s="1167" t="s">
        <v>885</v>
      </c>
      <c r="D215" s="1168"/>
      <c r="F215" s="1151" t="s">
        <v>383</v>
      </c>
      <c r="G215" s="1152"/>
      <c r="H215" s="1153"/>
      <c r="J215" s="547"/>
      <c r="L215" s="1174" t="s">
        <v>136</v>
      </c>
      <c r="M215" s="1100"/>
      <c r="N215" s="1100"/>
      <c r="O215" s="1100"/>
      <c r="P215" s="1101"/>
      <c r="Q215" s="1164"/>
      <c r="R215" s="1165"/>
      <c r="S215" s="1165"/>
      <c r="T215" s="1165"/>
      <c r="U215" s="1165"/>
      <c r="V215" s="1165"/>
      <c r="W215" s="1165"/>
      <c r="X215" s="1165"/>
      <c r="Y215" s="1166"/>
      <c r="Z215" s="221"/>
    </row>
    <row r="216" spans="2:29" ht="24" customHeight="1">
      <c r="B216" s="117"/>
      <c r="C216" s="890"/>
      <c r="D216" s="892"/>
      <c r="F216" s="1151" t="s">
        <v>405</v>
      </c>
      <c r="G216" s="1152"/>
      <c r="H216" s="1153"/>
      <c r="J216" s="547"/>
      <c r="L216" s="1174" t="s">
        <v>137</v>
      </c>
      <c r="M216" s="1100"/>
      <c r="N216" s="1100"/>
      <c r="O216" s="1100"/>
      <c r="P216" s="1101"/>
      <c r="Q216" s="1164"/>
      <c r="R216" s="1165"/>
      <c r="S216" s="1166"/>
      <c r="T216" s="1132" t="s">
        <v>886</v>
      </c>
      <c r="U216" s="1132"/>
      <c r="V216" s="1132"/>
      <c r="W216" s="516"/>
      <c r="X216" s="516"/>
      <c r="Y216" s="517"/>
      <c r="Z216" s="221"/>
    </row>
    <row r="217" spans="2:29" ht="24" customHeight="1">
      <c r="B217" s="117"/>
      <c r="C217" s="890"/>
      <c r="D217" s="892"/>
      <c r="F217" s="1151" t="s">
        <v>177</v>
      </c>
      <c r="G217" s="1152"/>
      <c r="H217" s="1153"/>
      <c r="J217" s="547"/>
      <c r="L217" s="1184"/>
      <c r="M217" s="1184"/>
      <c r="N217" s="1184"/>
      <c r="O217" s="1184"/>
      <c r="P217" s="1184"/>
      <c r="Q217" s="1184"/>
      <c r="R217" s="446"/>
      <c r="S217" s="446"/>
      <c r="T217" s="446"/>
      <c r="U217" s="172"/>
      <c r="V217" s="580"/>
      <c r="W217" s="172"/>
      <c r="X217" s="581"/>
      <c r="Y217" s="581"/>
      <c r="Z217" s="221"/>
    </row>
    <row r="218" spans="2:29" ht="24" customHeight="1">
      <c r="B218" s="117"/>
      <c r="C218" s="1169"/>
      <c r="D218" s="1170"/>
      <c r="F218" s="1151" t="s">
        <v>392</v>
      </c>
      <c r="G218" s="1152"/>
      <c r="H218" s="1153"/>
      <c r="J218" s="547"/>
      <c r="L218" s="582"/>
      <c r="M218" s="172"/>
      <c r="N218" s="238"/>
      <c r="O218" s="238"/>
      <c r="P218" s="238"/>
      <c r="Q218" s="238"/>
      <c r="R218" s="580"/>
      <c r="S218" s="172"/>
      <c r="T218" s="580"/>
      <c r="U218" s="172"/>
      <c r="V218" s="580"/>
      <c r="W218" s="172"/>
      <c r="X218" s="581"/>
      <c r="Y218" s="581"/>
      <c r="Z218" s="221"/>
    </row>
    <row r="219" spans="2:29" ht="8.25" customHeight="1">
      <c r="B219" s="117"/>
      <c r="Z219" s="221"/>
    </row>
    <row r="220" spans="2:29" ht="44.25" customHeight="1">
      <c r="B220" s="117"/>
      <c r="C220" s="1161" t="s">
        <v>888</v>
      </c>
      <c r="D220" s="1162"/>
      <c r="E220" s="1162"/>
      <c r="F220" s="1162"/>
      <c r="G220" s="1163"/>
      <c r="H220" s="1158"/>
      <c r="I220" s="1159"/>
      <c r="J220" s="1159"/>
      <c r="K220" s="1159"/>
      <c r="L220" s="1159"/>
      <c r="M220" s="1159"/>
      <c r="N220" s="1160"/>
      <c r="P220" s="583" t="s">
        <v>887</v>
      </c>
      <c r="Q220" s="1158"/>
      <c r="R220" s="1159"/>
      <c r="S220" s="1159"/>
      <c r="T220" s="1159"/>
      <c r="U220" s="1159"/>
      <c r="V220" s="1159"/>
      <c r="W220" s="1159"/>
      <c r="X220" s="1159"/>
      <c r="Y220" s="1160"/>
      <c r="Z220" s="221"/>
    </row>
    <row r="221" spans="2:29" ht="5.25" customHeight="1">
      <c r="B221" s="117"/>
      <c r="C221" s="399"/>
      <c r="D221" s="399"/>
      <c r="F221" s="399"/>
      <c r="H221" s="399"/>
      <c r="J221" s="584"/>
      <c r="L221" s="584"/>
      <c r="N221" s="585"/>
      <c r="O221" s="585"/>
      <c r="P221" s="584"/>
      <c r="Q221" s="584"/>
      <c r="R221" s="584"/>
      <c r="T221" s="584"/>
      <c r="V221" s="584"/>
      <c r="X221" s="584"/>
      <c r="Y221" s="584"/>
      <c r="Z221" s="221"/>
    </row>
    <row r="222" spans="2:29" ht="20.100000000000001" customHeight="1">
      <c r="B222" s="171"/>
      <c r="C222" s="1148" t="s">
        <v>862</v>
      </c>
      <c r="D222" s="1149"/>
      <c r="E222" s="1149"/>
      <c r="F222" s="1149"/>
      <c r="G222" s="1149"/>
      <c r="H222" s="1149"/>
      <c r="I222" s="1149"/>
      <c r="J222" s="1149"/>
      <c r="K222" s="1149"/>
      <c r="L222" s="1149"/>
      <c r="M222" s="1149"/>
      <c r="N222" s="1149"/>
      <c r="O222" s="1149"/>
      <c r="P222" s="1149"/>
      <c r="Q222" s="1149"/>
      <c r="R222" s="1149"/>
      <c r="S222" s="1149"/>
      <c r="T222" s="1149"/>
      <c r="U222" s="1149"/>
      <c r="V222" s="1149"/>
      <c r="W222" s="1149"/>
      <c r="X222" s="1149"/>
      <c r="Y222" s="1150"/>
      <c r="Z222" s="221"/>
    </row>
    <row r="223" spans="2:29" ht="4.5" customHeight="1">
      <c r="B223" s="117"/>
      <c r="C223" s="586"/>
      <c r="D223" s="586"/>
      <c r="F223" s="586"/>
      <c r="H223" s="586"/>
      <c r="J223" s="586"/>
      <c r="L223" s="586"/>
      <c r="N223" s="586"/>
      <c r="O223" s="586"/>
      <c r="P223" s="586"/>
      <c r="Q223" s="586"/>
      <c r="R223" s="586"/>
      <c r="T223" s="586"/>
      <c r="V223" s="586"/>
      <c r="X223" s="586"/>
      <c r="Y223" s="586"/>
      <c r="Z223" s="221"/>
    </row>
    <row r="224" spans="2:29" ht="20.100000000000001" customHeight="1">
      <c r="B224" s="117"/>
      <c r="C224" s="1167" t="s">
        <v>865</v>
      </c>
      <c r="D224" s="1168"/>
      <c r="F224" s="1174" t="s">
        <v>143</v>
      </c>
      <c r="G224" s="1100"/>
      <c r="H224" s="1101"/>
      <c r="J224" s="1156"/>
      <c r="K224" s="1156"/>
      <c r="L224" s="1156"/>
      <c r="M224" s="1156"/>
      <c r="N224" s="1156"/>
      <c r="O224" s="1156"/>
      <c r="P224" s="442"/>
      <c r="Q224" s="1175"/>
      <c r="R224" s="1175"/>
      <c r="S224" s="1175"/>
      <c r="T224" s="1175"/>
      <c r="U224" s="1175"/>
      <c r="V224" s="1175"/>
      <c r="W224" s="1175"/>
      <c r="X224" s="1175"/>
      <c r="Y224" s="1175"/>
      <c r="Z224" s="221"/>
    </row>
    <row r="225" spans="2:26" ht="20.100000000000001" customHeight="1">
      <c r="B225" s="117"/>
      <c r="C225" s="890"/>
      <c r="D225" s="892"/>
      <c r="F225" s="1174" t="s">
        <v>863</v>
      </c>
      <c r="G225" s="1100"/>
      <c r="H225" s="1101"/>
      <c r="J225" s="1156"/>
      <c r="K225" s="1156"/>
      <c r="L225" s="1156"/>
      <c r="M225" s="1156"/>
      <c r="N225" s="1156"/>
      <c r="O225" s="1156"/>
      <c r="P225" s="442"/>
      <c r="Q225" s="1175"/>
      <c r="R225" s="1175"/>
      <c r="S225" s="1175"/>
      <c r="T225" s="1175"/>
      <c r="U225" s="1175"/>
      <c r="V225" s="1175"/>
      <c r="W225" s="1175"/>
      <c r="X225" s="1175"/>
      <c r="Y225" s="1175"/>
      <c r="Z225" s="221"/>
    </row>
    <row r="226" spans="2:26" ht="20.100000000000001" customHeight="1">
      <c r="B226" s="117"/>
      <c r="C226" s="1169"/>
      <c r="D226" s="1170"/>
      <c r="F226" s="1174" t="s">
        <v>864</v>
      </c>
      <c r="G226" s="1100"/>
      <c r="H226" s="1101"/>
      <c r="J226" s="1156"/>
      <c r="K226" s="1156"/>
      <c r="L226" s="1156"/>
      <c r="M226" s="1156"/>
      <c r="N226" s="1156"/>
      <c r="O226" s="1156"/>
      <c r="P226" s="442"/>
      <c r="Q226" s="1175"/>
      <c r="R226" s="1175"/>
      <c r="S226" s="1175"/>
      <c r="T226" s="1175"/>
      <c r="U226" s="1175"/>
      <c r="V226" s="1175"/>
      <c r="W226" s="1175"/>
      <c r="X226" s="1175"/>
      <c r="Y226" s="1175"/>
      <c r="Z226" s="221"/>
    </row>
    <row r="227" spans="2:26" ht="7.5" customHeight="1">
      <c r="B227" s="117"/>
      <c r="C227" s="544"/>
      <c r="D227" s="544"/>
      <c r="F227" s="544"/>
      <c r="H227" s="587"/>
      <c r="J227" s="587"/>
      <c r="L227" s="587"/>
      <c r="N227" s="588"/>
      <c r="O227" s="588"/>
      <c r="P227" s="442"/>
      <c r="Q227" s="587"/>
      <c r="R227" s="587"/>
      <c r="T227" s="544"/>
      <c r="V227" s="589"/>
      <c r="X227" s="589"/>
      <c r="Y227" s="507"/>
      <c r="Z227" s="221"/>
    </row>
    <row r="228" spans="2:26" ht="20.100000000000001" customHeight="1">
      <c r="B228" s="117"/>
      <c r="C228" s="590" t="s">
        <v>144</v>
      </c>
      <c r="E228" s="529" t="s">
        <v>145</v>
      </c>
      <c r="F228" s="1158"/>
      <c r="G228" s="1159"/>
      <c r="H228" s="1160"/>
      <c r="J228" s="1174" t="s">
        <v>146</v>
      </c>
      <c r="K228" s="1101"/>
      <c r="L228" s="1156"/>
      <c r="M228" s="1156"/>
      <c r="N228" s="1156"/>
      <c r="O228" s="1156"/>
      <c r="P228" s="1156"/>
      <c r="Q228" s="587"/>
      <c r="R228" s="587"/>
      <c r="T228" s="544"/>
      <c r="V228" s="587"/>
      <c r="X228" s="587"/>
      <c r="Y228" s="507"/>
      <c r="Z228" s="221"/>
    </row>
    <row r="229" spans="2:26" ht="5.25" customHeight="1">
      <c r="B229" s="117"/>
      <c r="Z229" s="221"/>
    </row>
    <row r="230" spans="2:26" ht="20.100000000000001" customHeight="1">
      <c r="B230" s="117"/>
      <c r="C230" s="590" t="s">
        <v>147</v>
      </c>
      <c r="E230" s="529" t="s">
        <v>145</v>
      </c>
      <c r="F230" s="1158"/>
      <c r="G230" s="1159"/>
      <c r="H230" s="1160"/>
      <c r="J230" s="1174" t="s">
        <v>146</v>
      </c>
      <c r="K230" s="1101"/>
      <c r="L230" s="1157"/>
      <c r="M230" s="1157"/>
      <c r="N230" s="1157"/>
      <c r="O230" s="1157"/>
      <c r="P230" s="1157"/>
      <c r="Q230" s="587"/>
      <c r="R230" s="587"/>
      <c r="T230" s="544"/>
      <c r="V230" s="587"/>
      <c r="X230" s="587"/>
      <c r="Y230" s="507"/>
      <c r="Z230" s="221"/>
    </row>
    <row r="231" spans="2:26" ht="6" customHeight="1">
      <c r="B231" s="117"/>
      <c r="Z231" s="221"/>
    </row>
    <row r="232" spans="2:26" ht="20.100000000000001" customHeight="1">
      <c r="B232" s="117"/>
      <c r="C232" s="995" t="s">
        <v>149</v>
      </c>
      <c r="D232" s="995"/>
      <c r="F232" s="1236"/>
      <c r="G232" s="1237"/>
      <c r="H232" s="1238"/>
      <c r="J232" s="995" t="s">
        <v>150</v>
      </c>
      <c r="K232" s="995"/>
      <c r="L232" s="995"/>
      <c r="M232" s="995"/>
      <c r="N232" s="995"/>
      <c r="O232" s="995"/>
      <c r="P232" s="995"/>
      <c r="Q232" s="591"/>
      <c r="R232" s="1236"/>
      <c r="S232" s="1237"/>
      <c r="T232" s="1237"/>
      <c r="U232" s="1237"/>
      <c r="V232" s="1237"/>
      <c r="W232" s="1237"/>
      <c r="X232" s="1237"/>
      <c r="Y232" s="1238"/>
      <c r="Z232" s="221"/>
    </row>
    <row r="233" spans="2:26" ht="9.75" customHeight="1">
      <c r="B233" s="117"/>
      <c r="C233" s="1"/>
      <c r="D233" s="1"/>
      <c r="F233" s="1"/>
      <c r="H233" s="1"/>
      <c r="J233" s="1"/>
      <c r="L233" s="1"/>
      <c r="N233" s="1"/>
      <c r="Z233" s="221"/>
    </row>
    <row r="234" spans="2:26" s="452" customFormat="1" ht="24.95" customHeight="1">
      <c r="B234" s="453"/>
      <c r="C234" s="1179" t="s">
        <v>873</v>
      </c>
      <c r="D234" s="1180"/>
      <c r="E234" s="1180"/>
      <c r="F234" s="1180"/>
      <c r="G234" s="1180"/>
      <c r="H234" s="1180"/>
      <c r="I234" s="1180"/>
      <c r="J234" s="1180"/>
      <c r="K234" s="1180"/>
      <c r="L234" s="1180"/>
      <c r="M234" s="1180"/>
      <c r="N234" s="1180"/>
      <c r="O234" s="1180"/>
      <c r="P234" s="1180"/>
      <c r="Q234" s="1180"/>
      <c r="R234" s="1180"/>
      <c r="S234" s="1180"/>
      <c r="T234" s="1180"/>
      <c r="U234" s="1180"/>
      <c r="V234" s="1180"/>
      <c r="W234" s="1180"/>
      <c r="X234" s="1180"/>
      <c r="Y234" s="1181"/>
      <c r="Z234" s="454"/>
    </row>
    <row r="235" spans="2:26" s="452" customFormat="1" ht="9.75" customHeight="1">
      <c r="B235" s="453"/>
      <c r="C235" s="458"/>
      <c r="D235" s="458"/>
      <c r="E235"/>
      <c r="F235" s="458"/>
      <c r="G235"/>
      <c r="H235" s="458"/>
      <c r="I235"/>
      <c r="J235" s="458"/>
      <c r="K235"/>
      <c r="L235" s="458"/>
      <c r="M235"/>
      <c r="N235" s="458"/>
      <c r="O235" s="458"/>
      <c r="P235" s="458"/>
      <c r="Q235" s="458"/>
      <c r="R235" s="458"/>
      <c r="S235"/>
      <c r="T235" s="458"/>
      <c r="U235"/>
      <c r="V235" s="458"/>
      <c r="W235"/>
      <c r="X235" s="458"/>
      <c r="Y235" s="458"/>
      <c r="Z235" s="454"/>
    </row>
    <row r="236" spans="2:26" ht="125.25" customHeight="1">
      <c r="B236" s="117"/>
      <c r="C236" s="1176" t="s">
        <v>823</v>
      </c>
      <c r="D236" s="1177"/>
      <c r="E236" s="1177"/>
      <c r="F236" s="1177"/>
      <c r="G236" s="1177"/>
      <c r="H236" s="1177"/>
      <c r="I236" s="1177"/>
      <c r="J236" s="1177"/>
      <c r="K236" s="1177"/>
      <c r="L236" s="1177"/>
      <c r="M236" s="1177"/>
      <c r="N236" s="1177"/>
      <c r="O236" s="1177"/>
      <c r="P236" s="1177"/>
      <c r="Q236" s="1177"/>
      <c r="R236" s="1177"/>
      <c r="S236" s="1177"/>
      <c r="T236" s="1177"/>
      <c r="U236" s="1177"/>
      <c r="V236" s="1177"/>
      <c r="W236" s="1177"/>
      <c r="X236" s="1177"/>
      <c r="Y236" s="1178"/>
      <c r="Z236" s="221"/>
    </row>
    <row r="237" spans="2:26" ht="20.100000000000001" customHeight="1">
      <c r="B237" s="117"/>
      <c r="C237" s="1171" t="s">
        <v>824</v>
      </c>
      <c r="D237" s="1172"/>
      <c r="E237" s="1172"/>
      <c r="F237" s="1172"/>
      <c r="G237" s="1172"/>
      <c r="H237" s="1172"/>
      <c r="I237" s="1172"/>
      <c r="J237" s="1172"/>
      <c r="K237" s="1172"/>
      <c r="L237" s="1172"/>
      <c r="M237" s="1172"/>
      <c r="N237" s="1172"/>
      <c r="O237" s="1172"/>
      <c r="P237" s="1172"/>
      <c r="Q237" s="1172"/>
      <c r="R237" s="1172"/>
      <c r="S237" s="1172"/>
      <c r="T237" s="1172"/>
      <c r="U237" s="1172"/>
      <c r="V237" s="1172"/>
      <c r="W237" s="1172"/>
      <c r="X237" s="1172"/>
      <c r="Y237" s="1173"/>
      <c r="Z237" s="221"/>
    </row>
    <row r="238" spans="2:26" ht="8.25" customHeight="1">
      <c r="B238" s="117"/>
      <c r="Z238" s="221"/>
    </row>
    <row r="239" spans="2:26" ht="20.100000000000001" customHeight="1">
      <c r="B239" s="117"/>
      <c r="C239" s="1171" t="s">
        <v>152</v>
      </c>
      <c r="D239" s="1172"/>
      <c r="E239" s="1172"/>
      <c r="F239" s="1172"/>
      <c r="G239" s="1172"/>
      <c r="H239" s="1173"/>
      <c r="J239" s="529" t="s">
        <v>178</v>
      </c>
      <c r="K239" s="1128"/>
      <c r="L239" s="1128"/>
      <c r="M239" s="529" t="s">
        <v>37</v>
      </c>
      <c r="N239" s="592"/>
      <c r="O239" s="579"/>
      <c r="P239" s="579"/>
      <c r="Q239" s="579"/>
      <c r="R239" s="579"/>
      <c r="S239" s="172"/>
      <c r="T239" s="579"/>
      <c r="U239" s="172"/>
      <c r="V239" s="579"/>
      <c r="W239" s="172"/>
      <c r="X239" s="579"/>
      <c r="Y239" s="579"/>
      <c r="Z239" s="221"/>
    </row>
    <row r="240" spans="2:26" ht="6" customHeight="1">
      <c r="B240" s="117"/>
      <c r="Z240" s="221"/>
    </row>
    <row r="241" spans="2:26" ht="20.100000000000001" customHeight="1">
      <c r="B241" s="117"/>
      <c r="C241" s="1171" t="s">
        <v>153</v>
      </c>
      <c r="D241" s="1172"/>
      <c r="E241" s="1172"/>
      <c r="F241" s="1172"/>
      <c r="G241" s="1172"/>
      <c r="H241" s="1173"/>
      <c r="J241" s="529" t="s">
        <v>178</v>
      </c>
      <c r="K241" s="1128"/>
      <c r="L241" s="1128"/>
      <c r="M241" s="529" t="s">
        <v>37</v>
      </c>
      <c r="N241" s="592"/>
      <c r="O241" s="579"/>
      <c r="P241" s="579"/>
      <c r="Q241" s="579"/>
      <c r="R241" s="579"/>
      <c r="S241" s="172"/>
      <c r="T241" s="579"/>
      <c r="U241" s="172"/>
      <c r="V241" s="579"/>
      <c r="W241" s="172"/>
      <c r="X241" s="579"/>
      <c r="Y241" s="579"/>
      <c r="Z241" s="221"/>
    </row>
    <row r="242" spans="2:26" ht="6" customHeight="1">
      <c r="B242" s="117"/>
      <c r="Z242" s="221"/>
    </row>
    <row r="243" spans="2:26" ht="20.100000000000001" customHeight="1">
      <c r="B243" s="117"/>
      <c r="C243" s="1171" t="s">
        <v>154</v>
      </c>
      <c r="D243" s="1172"/>
      <c r="E243" s="1172"/>
      <c r="F243" s="1172"/>
      <c r="G243" s="1172"/>
      <c r="H243" s="1173"/>
      <c r="J243" s="529" t="s">
        <v>178</v>
      </c>
      <c r="K243" s="1128"/>
      <c r="L243" s="1128"/>
      <c r="M243" s="529" t="s">
        <v>37</v>
      </c>
      <c r="N243" s="592"/>
      <c r="O243" s="579"/>
      <c r="P243" s="579"/>
      <c r="Q243" s="579"/>
      <c r="R243" s="579"/>
      <c r="S243" s="172"/>
      <c r="T243" s="579"/>
      <c r="U243" s="172"/>
      <c r="V243" s="579"/>
      <c r="W243" s="172"/>
      <c r="X243" s="579"/>
      <c r="Y243" s="579"/>
      <c r="Z243" s="221"/>
    </row>
    <row r="244" spans="2:26" ht="5.25" customHeight="1">
      <c r="B244" s="117"/>
      <c r="Z244" s="221"/>
    </row>
    <row r="245" spans="2:26" ht="26.25" customHeight="1">
      <c r="B245" s="117"/>
      <c r="C245" s="1161" t="s">
        <v>156</v>
      </c>
      <c r="D245" s="1162"/>
      <c r="E245" s="1162"/>
      <c r="F245" s="1162"/>
      <c r="G245" s="1162"/>
      <c r="H245" s="1162"/>
      <c r="I245" s="1162"/>
      <c r="J245" s="1162"/>
      <c r="K245" s="1162"/>
      <c r="L245" s="1162"/>
      <c r="M245" s="1162"/>
      <c r="N245" s="1162"/>
      <c r="O245" s="1162"/>
      <c r="P245" s="1162"/>
      <c r="Q245" s="1162"/>
      <c r="R245" s="1162"/>
      <c r="S245" s="1162"/>
      <c r="T245" s="1162"/>
      <c r="U245" s="1162"/>
      <c r="V245" s="1162"/>
      <c r="W245" s="1162"/>
      <c r="X245" s="1162"/>
      <c r="Y245" s="1163"/>
      <c r="Z245" s="221"/>
    </row>
    <row r="246" spans="2:26" ht="6.95" customHeight="1">
      <c r="B246" s="117"/>
      <c r="Z246" s="221"/>
    </row>
    <row r="247" spans="2:26" s="452" customFormat="1" ht="24.95" customHeight="1">
      <c r="B247" s="453"/>
      <c r="C247" s="1154" t="s">
        <v>874</v>
      </c>
      <c r="D247" s="1154"/>
      <c r="E247" s="1154"/>
      <c r="F247" s="1154"/>
      <c r="G247" s="1154"/>
      <c r="H247" s="1154"/>
      <c r="I247" s="1154"/>
      <c r="J247" s="1154"/>
      <c r="K247" s="1154"/>
      <c r="L247" s="1154"/>
      <c r="M247" s="1154"/>
      <c r="N247" s="1154"/>
      <c r="O247" s="1154"/>
      <c r="P247" s="1154"/>
      <c r="Q247" s="1154"/>
      <c r="R247" s="1154"/>
      <c r="S247" s="1154"/>
      <c r="T247" s="1154"/>
      <c r="U247" s="1154"/>
      <c r="V247" s="1154"/>
      <c r="W247" s="1154"/>
      <c r="X247" s="1154"/>
      <c r="Y247" s="1154"/>
      <c r="Z247" s="454"/>
    </row>
    <row r="248" spans="2:26" ht="6" customHeight="1">
      <c r="B248" s="117"/>
      <c r="Z248" s="221"/>
    </row>
    <row r="249" spans="2:26" ht="16.5" customHeight="1">
      <c r="B249" s="117"/>
      <c r="C249" s="1129" t="s">
        <v>157</v>
      </c>
      <c r="D249" s="1129"/>
      <c r="E249" s="1129"/>
      <c r="F249" s="1129"/>
      <c r="G249" s="1129"/>
      <c r="H249" s="1129"/>
      <c r="I249" s="593"/>
      <c r="J249" s="529" t="s">
        <v>178</v>
      </c>
      <c r="K249" s="1128"/>
      <c r="L249" s="1128"/>
      <c r="M249" s="529" t="s">
        <v>37</v>
      </c>
      <c r="N249" s="592"/>
      <c r="O249" s="593"/>
      <c r="P249" s="593"/>
      <c r="Q249" s="594"/>
      <c r="R249" s="594"/>
      <c r="S249" s="172"/>
      <c r="T249" s="594"/>
      <c r="U249" s="172"/>
      <c r="V249" s="595"/>
      <c r="W249" s="172"/>
      <c r="X249" s="595"/>
      <c r="Y249" s="595"/>
      <c r="Z249" s="221"/>
    </row>
    <row r="250" spans="2:26" ht="6.95" customHeight="1">
      <c r="B250" s="117"/>
      <c r="C250" s="393"/>
      <c r="D250" s="393"/>
      <c r="F250" s="393"/>
      <c r="H250" s="393"/>
      <c r="J250" s="393"/>
      <c r="L250" s="393"/>
      <c r="N250" s="393"/>
      <c r="O250" s="393"/>
      <c r="P250" s="393"/>
      <c r="Q250" s="393"/>
      <c r="R250" s="393"/>
      <c r="T250" s="393"/>
      <c r="V250" s="393"/>
      <c r="X250" s="393"/>
      <c r="Y250" s="393"/>
      <c r="Z250" s="221"/>
    </row>
    <row r="251" spans="2:26" ht="20.100000000000001" customHeight="1">
      <c r="B251" s="117"/>
      <c r="C251" s="1155" t="s">
        <v>890</v>
      </c>
      <c r="D251" s="1155"/>
      <c r="E251" s="1155"/>
      <c r="F251" s="1155"/>
      <c r="G251" s="1155"/>
      <c r="H251" s="1155"/>
      <c r="I251" s="1155"/>
      <c r="J251" s="1155"/>
      <c r="K251" s="1155"/>
      <c r="L251" s="1155"/>
      <c r="M251" s="1155"/>
      <c r="N251" s="1155"/>
      <c r="O251" s="1155"/>
      <c r="P251" s="1155"/>
      <c r="Q251" s="1155"/>
      <c r="R251" s="1155"/>
      <c r="S251" s="1155"/>
      <c r="T251" s="1155"/>
      <c r="U251" s="1155"/>
      <c r="V251" s="1155"/>
      <c r="W251" s="1155"/>
      <c r="X251" s="1155"/>
      <c r="Y251" s="1155"/>
      <c r="Z251" s="221"/>
    </row>
    <row r="252" spans="2:26" ht="6.95" customHeight="1">
      <c r="B252" s="117"/>
      <c r="C252" s="410"/>
      <c r="D252" s="410"/>
      <c r="F252" s="410"/>
      <c r="H252" s="410"/>
      <c r="J252" s="410"/>
      <c r="L252" s="410"/>
      <c r="N252" s="410"/>
      <c r="O252" s="410"/>
      <c r="P252" s="410"/>
      <c r="Q252" s="410"/>
      <c r="R252" s="410"/>
      <c r="T252" s="410"/>
      <c r="V252" s="410"/>
      <c r="X252" s="410"/>
      <c r="Y252" s="410"/>
      <c r="Z252" s="221"/>
    </row>
    <row r="253" spans="2:26" ht="33.75" customHeight="1">
      <c r="B253" s="117"/>
      <c r="C253" s="1142" t="s">
        <v>808</v>
      </c>
      <c r="D253" s="1142"/>
      <c r="E253" s="1142"/>
      <c r="F253" s="1142"/>
      <c r="H253" s="1142" t="s">
        <v>809</v>
      </c>
      <c r="I253" s="1142"/>
      <c r="J253" s="1142"/>
      <c r="K253" s="1142"/>
      <c r="L253" s="1142"/>
      <c r="M253" s="1142"/>
      <c r="N253" s="1142"/>
      <c r="O253" s="582"/>
      <c r="P253" s="1142" t="s">
        <v>810</v>
      </c>
      <c r="Q253" s="1142"/>
      <c r="R253" s="1142"/>
      <c r="S253" s="1142"/>
      <c r="T253" s="1142"/>
      <c r="U253" s="596"/>
      <c r="V253" s="596"/>
      <c r="W253" s="596"/>
      <c r="Z253" s="221"/>
    </row>
    <row r="254" spans="2:26" ht="6.75" customHeight="1">
      <c r="B254" s="117"/>
      <c r="C254" s="507"/>
      <c r="D254" s="507"/>
      <c r="F254" s="507"/>
      <c r="H254" s="507"/>
      <c r="J254" s="507"/>
      <c r="K254" s="507"/>
      <c r="L254" s="507"/>
      <c r="Q254" s="507"/>
      <c r="R254" s="507"/>
      <c r="T254" s="507"/>
      <c r="V254" s="507"/>
      <c r="X254" s="507"/>
      <c r="Y254" s="507"/>
      <c r="Z254" s="221"/>
    </row>
    <row r="255" spans="2:26" ht="20.100000000000001" customHeight="1">
      <c r="B255" s="117"/>
      <c r="C255" s="1146" t="s">
        <v>159</v>
      </c>
      <c r="D255" s="1147"/>
      <c r="E255" s="1128"/>
      <c r="F255" s="1128"/>
      <c r="H255" s="1141" t="s">
        <v>159</v>
      </c>
      <c r="I255" s="1141"/>
      <c r="J255" s="1141"/>
      <c r="K255" s="1141"/>
      <c r="L255" s="1141"/>
      <c r="M255" s="1128"/>
      <c r="N255" s="1128"/>
      <c r="P255" s="1130" t="s">
        <v>159</v>
      </c>
      <c r="Q255" s="1130"/>
      <c r="R255" s="1128"/>
      <c r="S255" s="1128"/>
      <c r="T255" s="1128"/>
      <c r="U255" s="172"/>
      <c r="V255" s="588"/>
      <c r="W255" s="172"/>
      <c r="X255" s="448"/>
      <c r="Y255" s="448"/>
      <c r="Z255" s="221"/>
    </row>
    <row r="256" spans="2:26" ht="20.100000000000001" customHeight="1">
      <c r="B256" s="117"/>
      <c r="C256" s="1139" t="s">
        <v>160</v>
      </c>
      <c r="D256" s="1140"/>
      <c r="E256" s="1128"/>
      <c r="F256" s="1128"/>
      <c r="H256" s="1141" t="s">
        <v>160</v>
      </c>
      <c r="I256" s="1141"/>
      <c r="J256" s="1141"/>
      <c r="K256" s="1141"/>
      <c r="L256" s="1141"/>
      <c r="M256" s="1128"/>
      <c r="N256" s="1128"/>
      <c r="P256" s="1130" t="s">
        <v>160</v>
      </c>
      <c r="Q256" s="1130"/>
      <c r="R256" s="1128"/>
      <c r="S256" s="1128"/>
      <c r="T256" s="1128"/>
      <c r="U256" s="172"/>
      <c r="V256" s="588"/>
      <c r="W256" s="172"/>
      <c r="X256" s="448"/>
      <c r="Y256" s="448"/>
      <c r="Z256" s="221"/>
    </row>
    <row r="257" spans="2:26" ht="20.100000000000001" customHeight="1">
      <c r="B257" s="117"/>
      <c r="C257" s="1139" t="s">
        <v>161</v>
      </c>
      <c r="D257" s="1140"/>
      <c r="E257" s="1128"/>
      <c r="F257" s="1128"/>
      <c r="H257" s="1141" t="s">
        <v>161</v>
      </c>
      <c r="I257" s="1141"/>
      <c r="J257" s="1141"/>
      <c r="K257" s="1141"/>
      <c r="L257" s="1141"/>
      <c r="M257" s="1128"/>
      <c r="N257" s="1128"/>
      <c r="P257" s="1130" t="s">
        <v>161</v>
      </c>
      <c r="Q257" s="1130"/>
      <c r="R257" s="1128"/>
      <c r="S257" s="1128"/>
      <c r="T257" s="1128"/>
      <c r="U257" s="172"/>
      <c r="V257" s="588"/>
      <c r="W257" s="172"/>
      <c r="X257" s="448"/>
      <c r="Y257" s="448"/>
      <c r="Z257" s="221"/>
    </row>
    <row r="258" spans="2:26" ht="20.100000000000001" customHeight="1">
      <c r="B258" s="117"/>
      <c r="C258" s="1139" t="s">
        <v>162</v>
      </c>
      <c r="D258" s="1140"/>
      <c r="E258" s="1128"/>
      <c r="F258" s="1128"/>
      <c r="H258" s="1141" t="s">
        <v>162</v>
      </c>
      <c r="I258" s="1141"/>
      <c r="J258" s="1141"/>
      <c r="K258" s="1141"/>
      <c r="L258" s="1141"/>
      <c r="M258" s="1128"/>
      <c r="N258" s="1128"/>
      <c r="P258" s="1130" t="s">
        <v>162</v>
      </c>
      <c r="Q258" s="1130"/>
      <c r="R258" s="1128"/>
      <c r="S258" s="1128"/>
      <c r="T258" s="1128"/>
      <c r="U258" s="172"/>
      <c r="V258" s="588"/>
      <c r="W258" s="172"/>
      <c r="X258" s="448"/>
      <c r="Y258" s="448"/>
      <c r="Z258" s="221"/>
    </row>
    <row r="259" spans="2:26" ht="20.100000000000001" customHeight="1">
      <c r="B259" s="117"/>
      <c r="C259" s="1139" t="s">
        <v>163</v>
      </c>
      <c r="D259" s="1140"/>
      <c r="E259" s="1128"/>
      <c r="F259" s="1128"/>
      <c r="H259" s="1141" t="s">
        <v>163</v>
      </c>
      <c r="I259" s="1141"/>
      <c r="J259" s="1141"/>
      <c r="K259" s="1141"/>
      <c r="L259" s="1141"/>
      <c r="M259" s="1128"/>
      <c r="N259" s="1128"/>
      <c r="P259" s="1130" t="s">
        <v>163</v>
      </c>
      <c r="Q259" s="1130"/>
      <c r="R259" s="1128"/>
      <c r="S259" s="1128"/>
      <c r="T259" s="1128"/>
      <c r="U259" s="172"/>
      <c r="V259" s="588"/>
      <c r="W259" s="172"/>
      <c r="X259" s="448"/>
      <c r="Y259" s="448"/>
      <c r="Z259" s="221"/>
    </row>
    <row r="260" spans="2:26" ht="20.100000000000001" customHeight="1">
      <c r="B260" s="117"/>
      <c r="C260" s="1139" t="s">
        <v>164</v>
      </c>
      <c r="D260" s="1140"/>
      <c r="E260" s="1128"/>
      <c r="F260" s="1128"/>
      <c r="H260" s="1141" t="s">
        <v>164</v>
      </c>
      <c r="I260" s="1141"/>
      <c r="J260" s="1141"/>
      <c r="K260" s="1141"/>
      <c r="L260" s="1141"/>
      <c r="M260" s="1128"/>
      <c r="N260" s="1128"/>
      <c r="P260" s="1130" t="s">
        <v>164</v>
      </c>
      <c r="Q260" s="1130"/>
      <c r="R260" s="1128"/>
      <c r="S260" s="1128"/>
      <c r="T260" s="1128"/>
      <c r="U260" s="172"/>
      <c r="V260" s="588"/>
      <c r="W260" s="172"/>
      <c r="X260" s="448"/>
      <c r="Y260" s="448"/>
      <c r="Z260" s="221"/>
    </row>
    <row r="261" spans="2:26" ht="20.100000000000001" customHeight="1">
      <c r="B261" s="117"/>
      <c r="C261" s="1139" t="s">
        <v>165</v>
      </c>
      <c r="D261" s="1140"/>
      <c r="E261" s="1128"/>
      <c r="F261" s="1128"/>
      <c r="H261" s="1141" t="s">
        <v>165</v>
      </c>
      <c r="I261" s="1141"/>
      <c r="J261" s="1141"/>
      <c r="K261" s="1141"/>
      <c r="L261" s="1141"/>
      <c r="M261" s="1128"/>
      <c r="N261" s="1128"/>
      <c r="P261" s="1130" t="s">
        <v>165</v>
      </c>
      <c r="Q261" s="1130"/>
      <c r="R261" s="1128"/>
      <c r="S261" s="1128"/>
      <c r="T261" s="1128"/>
      <c r="U261" s="172"/>
      <c r="V261" s="588"/>
      <c r="W261" s="172"/>
      <c r="X261" s="448"/>
      <c r="Y261" s="448"/>
      <c r="Z261" s="221"/>
    </row>
    <row r="262" spans="2:26" ht="20.100000000000001" customHeight="1">
      <c r="B262" s="117"/>
      <c r="C262" s="1139" t="s">
        <v>166</v>
      </c>
      <c r="D262" s="1140"/>
      <c r="E262" s="1128"/>
      <c r="F262" s="1128"/>
      <c r="H262" s="1141" t="s">
        <v>166</v>
      </c>
      <c r="I262" s="1141"/>
      <c r="J262" s="1141"/>
      <c r="K262" s="1141"/>
      <c r="L262" s="1141"/>
      <c r="M262" s="1128"/>
      <c r="N262" s="1128"/>
      <c r="P262" s="1130" t="s">
        <v>166</v>
      </c>
      <c r="Q262" s="1130"/>
      <c r="R262" s="1128"/>
      <c r="S262" s="1128"/>
      <c r="T262" s="1128"/>
      <c r="U262" s="172"/>
      <c r="V262" s="588"/>
      <c r="W262" s="172"/>
      <c r="X262" s="448"/>
      <c r="Y262" s="448"/>
      <c r="Z262" s="221"/>
    </row>
    <row r="263" spans="2:26" ht="20.100000000000001" customHeight="1">
      <c r="B263" s="117"/>
      <c r="C263" s="1139" t="s">
        <v>167</v>
      </c>
      <c r="D263" s="1140"/>
      <c r="E263" s="1128"/>
      <c r="F263" s="1128"/>
      <c r="H263" s="1141" t="s">
        <v>167</v>
      </c>
      <c r="I263" s="1141"/>
      <c r="J263" s="1141"/>
      <c r="K263" s="1141"/>
      <c r="L263" s="1141"/>
      <c r="M263" s="1128"/>
      <c r="N263" s="1128"/>
      <c r="P263" s="1130" t="s">
        <v>167</v>
      </c>
      <c r="Q263" s="1130"/>
      <c r="R263" s="1128"/>
      <c r="S263" s="1128"/>
      <c r="T263" s="1128"/>
      <c r="U263" s="172"/>
      <c r="V263" s="588"/>
      <c r="W263" s="172"/>
      <c r="X263" s="448"/>
      <c r="Y263" s="448"/>
      <c r="Z263" s="221"/>
    </row>
    <row r="264" spans="2:26" ht="6.95" customHeight="1">
      <c r="B264" s="117"/>
      <c r="C264" s="1"/>
      <c r="D264" s="1"/>
      <c r="F264" s="1"/>
      <c r="H264" s="1"/>
      <c r="J264" s="1"/>
      <c r="L264" s="1"/>
      <c r="N264" s="1"/>
      <c r="O264" s="1"/>
      <c r="P264" s="1"/>
      <c r="Q264" s="1"/>
      <c r="R264" s="1"/>
      <c r="T264" s="1"/>
      <c r="V264" s="1"/>
      <c r="X264" s="1"/>
      <c r="Y264" s="1"/>
      <c r="Z264" s="221"/>
    </row>
    <row r="265" spans="2:26" s="452" customFormat="1" ht="24.95" customHeight="1">
      <c r="B265" s="453"/>
      <c r="C265" s="1278" t="s">
        <v>875</v>
      </c>
      <c r="D265" s="987"/>
      <c r="E265" s="987"/>
      <c r="F265" s="987"/>
      <c r="G265" s="987"/>
      <c r="H265" s="987"/>
      <c r="I265" s="987"/>
      <c r="J265" s="987"/>
      <c r="K265" s="987"/>
      <c r="L265" s="987"/>
      <c r="M265" s="987"/>
      <c r="N265" s="987"/>
      <c r="O265" s="987"/>
      <c r="P265" s="987"/>
      <c r="Q265" s="987"/>
      <c r="R265" s="987"/>
      <c r="S265" s="987"/>
      <c r="T265" s="987"/>
      <c r="U265" s="987"/>
      <c r="V265" s="987"/>
      <c r="W265" s="987"/>
      <c r="X265" s="987"/>
      <c r="Y265" s="1279"/>
      <c r="Z265" s="454"/>
    </row>
    <row r="266" spans="2:26" ht="15.75" customHeight="1">
      <c r="B266" s="117"/>
      <c r="C266" s="1143"/>
      <c r="D266" s="1144"/>
      <c r="E266" s="1144"/>
      <c r="F266" s="1144"/>
      <c r="G266" s="1144"/>
      <c r="H266" s="1144"/>
      <c r="I266" s="1144"/>
      <c r="J266" s="1144"/>
      <c r="K266" s="1144"/>
      <c r="L266" s="1144"/>
      <c r="M266" s="1144"/>
      <c r="N266" s="1144"/>
      <c r="O266" s="1144"/>
      <c r="P266" s="1144"/>
      <c r="Q266" s="1144"/>
      <c r="R266" s="1144"/>
      <c r="S266" s="1144"/>
      <c r="T266" s="1144"/>
      <c r="U266" s="1144"/>
      <c r="V266" s="1144"/>
      <c r="W266" s="1144"/>
      <c r="X266" s="1144"/>
      <c r="Y266" s="1145"/>
      <c r="Z266" s="221"/>
    </row>
    <row r="267" spans="2:26" ht="15.75" customHeight="1">
      <c r="B267" s="117"/>
      <c r="C267" s="834"/>
      <c r="D267" s="835"/>
      <c r="E267" s="835"/>
      <c r="F267" s="835"/>
      <c r="G267" s="835"/>
      <c r="H267" s="835"/>
      <c r="I267" s="835"/>
      <c r="J267" s="835"/>
      <c r="K267" s="835"/>
      <c r="L267" s="835"/>
      <c r="M267" s="835"/>
      <c r="N267" s="835"/>
      <c r="O267" s="835"/>
      <c r="P267" s="835"/>
      <c r="Q267" s="835"/>
      <c r="R267" s="835"/>
      <c r="S267" s="835"/>
      <c r="T267" s="835"/>
      <c r="U267" s="835"/>
      <c r="V267" s="835"/>
      <c r="W267" s="835"/>
      <c r="X267" s="835"/>
      <c r="Y267" s="836"/>
      <c r="Z267" s="221"/>
    </row>
    <row r="268" spans="2:26" ht="15.75" customHeight="1">
      <c r="B268" s="117"/>
      <c r="C268" s="837"/>
      <c r="D268" s="838"/>
      <c r="E268" s="838"/>
      <c r="F268" s="838"/>
      <c r="G268" s="838"/>
      <c r="H268" s="838"/>
      <c r="I268" s="838"/>
      <c r="J268" s="838"/>
      <c r="K268" s="838"/>
      <c r="L268" s="838"/>
      <c r="M268" s="838"/>
      <c r="N268" s="838"/>
      <c r="O268" s="838"/>
      <c r="P268" s="838"/>
      <c r="Q268" s="838"/>
      <c r="R268" s="838"/>
      <c r="S268" s="838"/>
      <c r="T268" s="838"/>
      <c r="U268" s="838"/>
      <c r="V268" s="838"/>
      <c r="W268" s="838"/>
      <c r="X268" s="838"/>
      <c r="Y268" s="839"/>
      <c r="Z268" s="221"/>
    </row>
    <row r="269" spans="2:26" ht="14.25" customHeight="1">
      <c r="B269" s="117"/>
      <c r="Z269" s="221"/>
    </row>
    <row r="270" spans="2:26" ht="15.75">
      <c r="B270" s="117"/>
      <c r="C270" s="831" t="s">
        <v>168</v>
      </c>
      <c r="D270" s="831"/>
      <c r="E270" s="831"/>
      <c r="F270" s="831"/>
      <c r="G270" s="831"/>
      <c r="H270" s="831"/>
      <c r="I270" s="831"/>
      <c r="J270" s="831"/>
      <c r="K270" s="831"/>
      <c r="L270" s="831"/>
      <c r="M270" s="831"/>
      <c r="N270" s="831"/>
      <c r="O270" s="831"/>
      <c r="P270" s="831"/>
      <c r="Q270" s="831"/>
      <c r="R270" s="831"/>
      <c r="S270" s="831"/>
      <c r="T270" s="831"/>
      <c r="U270" s="831"/>
      <c r="V270" s="831"/>
      <c r="W270" s="831"/>
      <c r="X270" s="831"/>
      <c r="Y270" s="831"/>
      <c r="Z270" s="221"/>
    </row>
    <row r="271" spans="2:26">
      <c r="B271" s="117"/>
      <c r="C271" s="39"/>
      <c r="D271" s="39"/>
      <c r="F271" s="39"/>
      <c r="H271" s="39"/>
      <c r="J271" s="39"/>
      <c r="L271" s="39"/>
      <c r="N271" s="39"/>
      <c r="O271" s="39"/>
      <c r="Z271" s="221"/>
    </row>
    <row r="272" spans="2:26" ht="27.75" customHeight="1">
      <c r="B272" s="117"/>
      <c r="C272" s="832" t="s">
        <v>169</v>
      </c>
      <c r="D272" s="832"/>
      <c r="E272" s="832"/>
      <c r="F272" s="832"/>
      <c r="G272" s="832"/>
      <c r="H272" s="832"/>
      <c r="I272" s="832"/>
      <c r="J272" s="832"/>
      <c r="K272" s="832"/>
      <c r="L272" s="832"/>
      <c r="M272" s="832"/>
      <c r="N272" s="832"/>
      <c r="O272" s="832"/>
      <c r="P272" s="832"/>
      <c r="Q272" s="832"/>
      <c r="R272" s="832"/>
      <c r="S272" s="832"/>
      <c r="T272" s="832"/>
      <c r="U272" s="832"/>
      <c r="V272" s="832"/>
      <c r="W272" s="832"/>
      <c r="X272" s="832"/>
      <c r="Y272" s="832"/>
      <c r="Z272" s="221"/>
    </row>
    <row r="273" spans="2:26" ht="15.75">
      <c r="B273" s="117"/>
      <c r="C273" s="831" t="s">
        <v>170</v>
      </c>
      <c r="D273" s="831"/>
      <c r="E273" s="831"/>
      <c r="F273" s="831"/>
      <c r="G273" s="831"/>
      <c r="H273" s="831"/>
      <c r="I273" s="831"/>
      <c r="J273" s="831"/>
      <c r="K273" s="831"/>
      <c r="L273" s="831"/>
      <c r="M273" s="831"/>
      <c r="N273" s="831"/>
      <c r="O273" s="831"/>
      <c r="P273" s="831"/>
      <c r="Q273" s="831"/>
      <c r="R273" s="831"/>
      <c r="S273" s="831"/>
      <c r="T273" s="831"/>
      <c r="U273" s="831"/>
      <c r="V273" s="831"/>
      <c r="W273" s="831"/>
      <c r="X273" s="831"/>
      <c r="Y273" s="831"/>
      <c r="Z273" s="221"/>
    </row>
    <row r="274" spans="2:26" ht="5.25" customHeight="1">
      <c r="B274" s="117"/>
      <c r="C274" s="39"/>
      <c r="D274" s="39"/>
      <c r="F274" s="39"/>
      <c r="H274" s="39"/>
      <c r="J274" s="39"/>
      <c r="L274" s="39"/>
      <c r="N274" s="39"/>
      <c r="O274" s="39"/>
      <c r="Z274" s="221"/>
    </row>
    <row r="275" spans="2:26" ht="30" customHeight="1">
      <c r="B275" s="117"/>
      <c r="C275" s="833" t="s">
        <v>171</v>
      </c>
      <c r="D275" s="833"/>
      <c r="E275" s="833"/>
      <c r="F275" s="833"/>
      <c r="G275" s="833"/>
      <c r="H275" s="833"/>
      <c r="I275" s="833"/>
      <c r="J275" s="833"/>
      <c r="K275" s="833"/>
      <c r="L275" s="833"/>
      <c r="M275" s="833"/>
      <c r="N275" s="833"/>
      <c r="O275" s="833"/>
      <c r="P275" s="833"/>
      <c r="Q275" s="833"/>
      <c r="R275" s="833"/>
      <c r="S275" s="833"/>
      <c r="T275" s="833"/>
      <c r="U275" s="833"/>
      <c r="V275" s="833"/>
      <c r="W275" s="833"/>
      <c r="X275" s="833"/>
      <c r="Y275" s="833"/>
      <c r="Z275" s="221"/>
    </row>
    <row r="276" spans="2:26" ht="15.75">
      <c r="B276" s="117"/>
      <c r="C276" s="831" t="s">
        <v>172</v>
      </c>
      <c r="D276" s="831"/>
      <c r="E276" s="831"/>
      <c r="F276" s="831"/>
      <c r="G276" s="831"/>
      <c r="H276" s="831"/>
      <c r="I276" s="831"/>
      <c r="J276" s="831"/>
      <c r="K276" s="831"/>
      <c r="L276" s="831"/>
      <c r="M276" s="831"/>
      <c r="N276" s="831"/>
      <c r="O276" s="831"/>
      <c r="P276" s="831"/>
      <c r="Q276" s="831"/>
      <c r="R276" s="831"/>
      <c r="S276" s="831"/>
      <c r="T276" s="831"/>
      <c r="U276" s="831"/>
      <c r="V276" s="831"/>
      <c r="W276" s="831"/>
      <c r="X276" s="831"/>
      <c r="Y276" s="831"/>
      <c r="Z276" s="221"/>
    </row>
    <row r="277" spans="2:26" ht="15.75">
      <c r="B277" s="117"/>
      <c r="C277" s="831" t="s">
        <v>173</v>
      </c>
      <c r="D277" s="831"/>
      <c r="E277" s="831"/>
      <c r="F277" s="831"/>
      <c r="G277" s="831"/>
      <c r="H277" s="831"/>
      <c r="I277" s="831"/>
      <c r="J277" s="831"/>
      <c r="K277" s="831"/>
      <c r="L277" s="831"/>
      <c r="M277" s="831"/>
      <c r="N277" s="831"/>
      <c r="O277" s="831"/>
      <c r="P277" s="831"/>
      <c r="Q277" s="831"/>
      <c r="R277" s="831"/>
      <c r="S277" s="831"/>
      <c r="T277" s="831"/>
      <c r="U277" s="831"/>
      <c r="V277" s="831"/>
      <c r="W277" s="831"/>
      <c r="X277" s="831"/>
      <c r="Y277" s="534"/>
      <c r="Z277" s="221"/>
    </row>
    <row r="278" spans="2:26" ht="15.75">
      <c r="B278" s="117"/>
      <c r="C278" s="534"/>
      <c r="D278" s="534"/>
      <c r="F278" s="534"/>
      <c r="H278" s="534"/>
      <c r="J278" s="534"/>
      <c r="L278" s="534"/>
      <c r="N278" s="534"/>
      <c r="O278" s="534"/>
      <c r="P278" s="534"/>
      <c r="Q278" s="534"/>
      <c r="R278" s="534"/>
      <c r="T278" s="534"/>
      <c r="V278" s="534"/>
      <c r="X278" s="534"/>
      <c r="Y278" s="534"/>
      <c r="Z278" s="221"/>
    </row>
    <row r="279" spans="2:26" ht="15.75">
      <c r="B279" s="117"/>
      <c r="C279" s="831" t="s">
        <v>10</v>
      </c>
      <c r="D279" s="831"/>
      <c r="E279" s="831"/>
      <c r="F279" s="831"/>
      <c r="G279" s="831"/>
      <c r="H279" s="831"/>
      <c r="I279" s="831"/>
      <c r="J279" s="831"/>
      <c r="K279" s="831"/>
      <c r="L279" s="831"/>
      <c r="M279" s="831"/>
      <c r="N279" s="831"/>
      <c r="O279" s="831"/>
      <c r="P279" s="831"/>
      <c r="Q279" s="831"/>
      <c r="R279" s="831"/>
      <c r="S279" s="831"/>
      <c r="T279" s="831"/>
      <c r="U279" s="831"/>
      <c r="V279" s="831"/>
      <c r="W279" s="831"/>
      <c r="X279" s="831"/>
      <c r="Y279" s="831"/>
      <c r="Z279" s="221"/>
    </row>
    <row r="280" spans="2:26">
      <c r="B280" s="242"/>
      <c r="C280" s="243"/>
      <c r="D280" s="243"/>
      <c r="E280" s="243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4"/>
    </row>
    <row r="281" spans="2:26"/>
  </sheetData>
  <sheetProtection sheet="1" selectLockedCells="1"/>
  <mergeCells count="600">
    <mergeCell ref="C11:F11"/>
    <mergeCell ref="L4:X5"/>
    <mergeCell ref="D3:X3"/>
    <mergeCell ref="G11:Y11"/>
    <mergeCell ref="C15:Y15"/>
    <mergeCell ref="C17:F19"/>
    <mergeCell ref="L17:Y19"/>
    <mergeCell ref="C35:F35"/>
    <mergeCell ref="H35:J35"/>
    <mergeCell ref="L35:P35"/>
    <mergeCell ref="Q35:Y35"/>
    <mergeCell ref="C27:Y27"/>
    <mergeCell ref="C8:Y8"/>
    <mergeCell ref="C21:F25"/>
    <mergeCell ref="L21:Y25"/>
    <mergeCell ref="C29:F29"/>
    <mergeCell ref="C31:F31"/>
    <mergeCell ref="C33:F33"/>
    <mergeCell ref="H29:Y29"/>
    <mergeCell ref="H31:Y31"/>
    <mergeCell ref="H33:J33"/>
    <mergeCell ref="L33:P33"/>
    <mergeCell ref="Q33:Y33"/>
    <mergeCell ref="C37:F39"/>
    <mergeCell ref="L37:O39"/>
    <mergeCell ref="P37:Y39"/>
    <mergeCell ref="C41:Y41"/>
    <mergeCell ref="Q51:T51"/>
    <mergeCell ref="Q53:T53"/>
    <mergeCell ref="Q55:T55"/>
    <mergeCell ref="T61:Y61"/>
    <mergeCell ref="U206:Y206"/>
    <mergeCell ref="C151:E151"/>
    <mergeCell ref="C162:E162"/>
    <mergeCell ref="C163:E163"/>
    <mergeCell ref="C164:E164"/>
    <mergeCell ref="C165:E165"/>
    <mergeCell ref="C166:E166"/>
    <mergeCell ref="C157:E157"/>
    <mergeCell ref="C158:E158"/>
    <mergeCell ref="C159:E159"/>
    <mergeCell ref="C160:E160"/>
    <mergeCell ref="C161:E161"/>
    <mergeCell ref="F140:G140"/>
    <mergeCell ref="F141:G141"/>
    <mergeCell ref="I139:L139"/>
    <mergeCell ref="I140:L140"/>
    <mergeCell ref="C265:Y265"/>
    <mergeCell ref="C131:Y131"/>
    <mergeCell ref="C133:Y133"/>
    <mergeCell ref="W106:Y106"/>
    <mergeCell ref="W99:Y99"/>
    <mergeCell ref="W114:Y114"/>
    <mergeCell ref="W100:Y100"/>
    <mergeCell ref="W107:Y107"/>
    <mergeCell ref="W115:Y115"/>
    <mergeCell ref="C136:E136"/>
    <mergeCell ref="C137:E137"/>
    <mergeCell ref="C138:E138"/>
    <mergeCell ref="C139:E139"/>
    <mergeCell ref="C140:E140"/>
    <mergeCell ref="C141:E141"/>
    <mergeCell ref="F232:H232"/>
    <mergeCell ref="R232:Y232"/>
    <mergeCell ref="C152:E152"/>
    <mergeCell ref="C153:E153"/>
    <mergeCell ref="C154:E154"/>
    <mergeCell ref="C155:E155"/>
    <mergeCell ref="C156:E156"/>
    <mergeCell ref="C147:E147"/>
    <mergeCell ref="C148:E148"/>
    <mergeCell ref="I141:L141"/>
    <mergeCell ref="F137:G137"/>
    <mergeCell ref="F138:G138"/>
    <mergeCell ref="C149:E149"/>
    <mergeCell ref="C150:E150"/>
    <mergeCell ref="F142:G142"/>
    <mergeCell ref="F145:G145"/>
    <mergeCell ref="F148:G148"/>
    <mergeCell ref="C142:E142"/>
    <mergeCell ref="C143:E143"/>
    <mergeCell ref="C144:E144"/>
    <mergeCell ref="C145:E145"/>
    <mergeCell ref="C146:E146"/>
    <mergeCell ref="I142:L142"/>
    <mergeCell ref="I143:L143"/>
    <mergeCell ref="I144:L144"/>
    <mergeCell ref="I148:L148"/>
    <mergeCell ref="I149:L149"/>
    <mergeCell ref="I150:L150"/>
    <mergeCell ref="F146:G146"/>
    <mergeCell ref="F147:G147"/>
    <mergeCell ref="I145:L145"/>
    <mergeCell ref="I146:L146"/>
    <mergeCell ref="I147:L147"/>
    <mergeCell ref="F143:G143"/>
    <mergeCell ref="F144:G144"/>
    <mergeCell ref="I154:L154"/>
    <mergeCell ref="I155:L155"/>
    <mergeCell ref="I156:L156"/>
    <mergeCell ref="F152:G152"/>
    <mergeCell ref="F153:G153"/>
    <mergeCell ref="I151:L151"/>
    <mergeCell ref="I152:L152"/>
    <mergeCell ref="I153:L153"/>
    <mergeCell ref="F149:G149"/>
    <mergeCell ref="F150:G150"/>
    <mergeCell ref="F151:G151"/>
    <mergeCell ref="F154:G154"/>
    <mergeCell ref="I160:L160"/>
    <mergeCell ref="I161:L161"/>
    <mergeCell ref="I162:L162"/>
    <mergeCell ref="F158:G158"/>
    <mergeCell ref="F159:G159"/>
    <mergeCell ref="I157:L157"/>
    <mergeCell ref="I158:L158"/>
    <mergeCell ref="I159:L159"/>
    <mergeCell ref="F155:G155"/>
    <mergeCell ref="F156:G156"/>
    <mergeCell ref="F157:G157"/>
    <mergeCell ref="F160:G160"/>
    <mergeCell ref="I166:L166"/>
    <mergeCell ref="I167:L167"/>
    <mergeCell ref="I168:L168"/>
    <mergeCell ref="F164:G164"/>
    <mergeCell ref="F165:G165"/>
    <mergeCell ref="I163:L163"/>
    <mergeCell ref="I164:L164"/>
    <mergeCell ref="I165:L165"/>
    <mergeCell ref="F161:G161"/>
    <mergeCell ref="F162:G162"/>
    <mergeCell ref="F163:G163"/>
    <mergeCell ref="F166:G166"/>
    <mergeCell ref="E176:G176"/>
    <mergeCell ref="I176:L176"/>
    <mergeCell ref="F169:G169"/>
    <mergeCell ref="F170:G170"/>
    <mergeCell ref="F171:G171"/>
    <mergeCell ref="I169:L169"/>
    <mergeCell ref="I170:L170"/>
    <mergeCell ref="I171:L171"/>
    <mergeCell ref="F167:G167"/>
    <mergeCell ref="F168:G168"/>
    <mergeCell ref="C172:E172"/>
    <mergeCell ref="C173:E173"/>
    <mergeCell ref="C167:E167"/>
    <mergeCell ref="C168:E168"/>
    <mergeCell ref="C169:E169"/>
    <mergeCell ref="C170:E170"/>
    <mergeCell ref="C171:E171"/>
    <mergeCell ref="E180:G180"/>
    <mergeCell ref="I180:L180"/>
    <mergeCell ref="E181:G181"/>
    <mergeCell ref="I181:L181"/>
    <mergeCell ref="E182:G182"/>
    <mergeCell ref="I182:L182"/>
    <mergeCell ref="E177:G177"/>
    <mergeCell ref="I177:L177"/>
    <mergeCell ref="E178:G178"/>
    <mergeCell ref="I178:L178"/>
    <mergeCell ref="E179:G179"/>
    <mergeCell ref="I179:L179"/>
    <mergeCell ref="C185:G185"/>
    <mergeCell ref="H185:L185"/>
    <mergeCell ref="K190:O190"/>
    <mergeCell ref="P190:R190"/>
    <mergeCell ref="C189:G190"/>
    <mergeCell ref="E183:G183"/>
    <mergeCell ref="I183:L183"/>
    <mergeCell ref="E184:G184"/>
    <mergeCell ref="I184:L184"/>
    <mergeCell ref="Q184:R184"/>
    <mergeCell ref="C191:G191"/>
    <mergeCell ref="H191:J191"/>
    <mergeCell ref="C193:G193"/>
    <mergeCell ref="H193:J193"/>
    <mergeCell ref="K193:O193"/>
    <mergeCell ref="P193:R193"/>
    <mergeCell ref="S193:T193"/>
    <mergeCell ref="U193:Y193"/>
    <mergeCell ref="C194:G194"/>
    <mergeCell ref="H194:J194"/>
    <mergeCell ref="K194:O194"/>
    <mergeCell ref="P194:R194"/>
    <mergeCell ref="S194:T194"/>
    <mergeCell ref="U194:Y194"/>
    <mergeCell ref="K191:O191"/>
    <mergeCell ref="P191:R191"/>
    <mergeCell ref="S191:T191"/>
    <mergeCell ref="U191:Y191"/>
    <mergeCell ref="C192:G192"/>
    <mergeCell ref="H192:J192"/>
    <mergeCell ref="K192:O192"/>
    <mergeCell ref="P192:R192"/>
    <mergeCell ref="S192:T192"/>
    <mergeCell ref="U192:Y192"/>
    <mergeCell ref="Q141:R141"/>
    <mergeCell ref="S141:T141"/>
    <mergeCell ref="Q142:R142"/>
    <mergeCell ref="S142:T142"/>
    <mergeCell ref="N141:P141"/>
    <mergeCell ref="N142:P142"/>
    <mergeCell ref="U141:Y141"/>
    <mergeCell ref="U142:Y142"/>
    <mergeCell ref="Q139:R139"/>
    <mergeCell ref="S139:T139"/>
    <mergeCell ref="Q140:R140"/>
    <mergeCell ref="S140:T140"/>
    <mergeCell ref="Q145:R145"/>
    <mergeCell ref="S145:T145"/>
    <mergeCell ref="Q146:R146"/>
    <mergeCell ref="S146:T146"/>
    <mergeCell ref="N145:P145"/>
    <mergeCell ref="N146:P146"/>
    <mergeCell ref="U145:Y145"/>
    <mergeCell ref="U146:Y146"/>
    <mergeCell ref="Q143:R143"/>
    <mergeCell ref="Q144:R144"/>
    <mergeCell ref="S144:T144"/>
    <mergeCell ref="N143:P143"/>
    <mergeCell ref="N144:P144"/>
    <mergeCell ref="U143:Y143"/>
    <mergeCell ref="U144:Y144"/>
    <mergeCell ref="S143:T143"/>
    <mergeCell ref="Q149:R149"/>
    <mergeCell ref="S149:T149"/>
    <mergeCell ref="Q150:R150"/>
    <mergeCell ref="S150:T150"/>
    <mergeCell ref="N149:P149"/>
    <mergeCell ref="N150:P150"/>
    <mergeCell ref="U149:Y149"/>
    <mergeCell ref="U150:Y150"/>
    <mergeCell ref="Q147:R147"/>
    <mergeCell ref="S147:T147"/>
    <mergeCell ref="Q148:R148"/>
    <mergeCell ref="S148:T148"/>
    <mergeCell ref="N147:P147"/>
    <mergeCell ref="N148:P148"/>
    <mergeCell ref="U147:Y147"/>
    <mergeCell ref="U148:Y148"/>
    <mergeCell ref="Q153:R153"/>
    <mergeCell ref="S153:T153"/>
    <mergeCell ref="Q154:R154"/>
    <mergeCell ref="S154:T154"/>
    <mergeCell ref="N153:P153"/>
    <mergeCell ref="N154:P154"/>
    <mergeCell ref="U153:Y153"/>
    <mergeCell ref="U154:Y154"/>
    <mergeCell ref="Q151:R151"/>
    <mergeCell ref="S151:T151"/>
    <mergeCell ref="Q152:R152"/>
    <mergeCell ref="S152:T152"/>
    <mergeCell ref="N151:P151"/>
    <mergeCell ref="N152:P152"/>
    <mergeCell ref="U151:Y151"/>
    <mergeCell ref="U152:Y152"/>
    <mergeCell ref="Q157:R157"/>
    <mergeCell ref="S157:T157"/>
    <mergeCell ref="Q158:R158"/>
    <mergeCell ref="S158:T158"/>
    <mergeCell ref="N157:P157"/>
    <mergeCell ref="N158:P158"/>
    <mergeCell ref="U157:Y157"/>
    <mergeCell ref="U158:Y158"/>
    <mergeCell ref="Q155:R155"/>
    <mergeCell ref="S155:T155"/>
    <mergeCell ref="Q156:R156"/>
    <mergeCell ref="S156:T156"/>
    <mergeCell ref="N155:P155"/>
    <mergeCell ref="N156:P156"/>
    <mergeCell ref="U155:Y155"/>
    <mergeCell ref="U156:Y156"/>
    <mergeCell ref="Q161:R161"/>
    <mergeCell ref="S161:T161"/>
    <mergeCell ref="Q162:R162"/>
    <mergeCell ref="S162:T162"/>
    <mergeCell ref="N161:P161"/>
    <mergeCell ref="N162:P162"/>
    <mergeCell ref="U161:Y161"/>
    <mergeCell ref="U162:Y162"/>
    <mergeCell ref="Q159:R159"/>
    <mergeCell ref="S159:T159"/>
    <mergeCell ref="Q160:R160"/>
    <mergeCell ref="S160:T160"/>
    <mergeCell ref="N159:P159"/>
    <mergeCell ref="N160:P160"/>
    <mergeCell ref="U159:Y159"/>
    <mergeCell ref="U160:Y160"/>
    <mergeCell ref="Q165:R165"/>
    <mergeCell ref="S165:T165"/>
    <mergeCell ref="Q166:R166"/>
    <mergeCell ref="S166:T166"/>
    <mergeCell ref="N165:P165"/>
    <mergeCell ref="N166:P166"/>
    <mergeCell ref="U165:Y165"/>
    <mergeCell ref="U166:Y166"/>
    <mergeCell ref="Q163:R163"/>
    <mergeCell ref="S163:T163"/>
    <mergeCell ref="Q164:R164"/>
    <mergeCell ref="S164:T164"/>
    <mergeCell ref="N163:P163"/>
    <mergeCell ref="N164:P164"/>
    <mergeCell ref="U163:Y163"/>
    <mergeCell ref="U164:Y164"/>
    <mergeCell ref="Q169:R169"/>
    <mergeCell ref="S169:T169"/>
    <mergeCell ref="U169:X169"/>
    <mergeCell ref="Q170:R170"/>
    <mergeCell ref="S170:T170"/>
    <mergeCell ref="U170:X170"/>
    <mergeCell ref="N169:P169"/>
    <mergeCell ref="N170:P170"/>
    <mergeCell ref="Q167:R167"/>
    <mergeCell ref="S167:T167"/>
    <mergeCell ref="Q168:R168"/>
    <mergeCell ref="S168:T168"/>
    <mergeCell ref="N167:P167"/>
    <mergeCell ref="N168:P168"/>
    <mergeCell ref="U167:Y167"/>
    <mergeCell ref="U168:Y168"/>
    <mergeCell ref="P176:W176"/>
    <mergeCell ref="Q173:R173"/>
    <mergeCell ref="S173:T173"/>
    <mergeCell ref="U173:X173"/>
    <mergeCell ref="N173:P173"/>
    <mergeCell ref="Q171:R171"/>
    <mergeCell ref="S171:T171"/>
    <mergeCell ref="U171:X171"/>
    <mergeCell ref="Q172:R172"/>
    <mergeCell ref="S172:T172"/>
    <mergeCell ref="U172:X172"/>
    <mergeCell ref="N171:P171"/>
    <mergeCell ref="N172:P172"/>
    <mergeCell ref="Q178:R178"/>
    <mergeCell ref="S178:T178"/>
    <mergeCell ref="Q179:R179"/>
    <mergeCell ref="S179:T179"/>
    <mergeCell ref="U178:W178"/>
    <mergeCell ref="U179:W179"/>
    <mergeCell ref="Q177:R177"/>
    <mergeCell ref="S177:T177"/>
    <mergeCell ref="U177:W177"/>
    <mergeCell ref="C43:H43"/>
    <mergeCell ref="J43:L43"/>
    <mergeCell ref="F45:H45"/>
    <mergeCell ref="F46:H46"/>
    <mergeCell ref="U136:Y136"/>
    <mergeCell ref="U137:Y137"/>
    <mergeCell ref="U138:Y138"/>
    <mergeCell ref="U139:Y139"/>
    <mergeCell ref="U140:Y140"/>
    <mergeCell ref="N136:P136"/>
    <mergeCell ref="N137:P137"/>
    <mergeCell ref="N138:P138"/>
    <mergeCell ref="N139:P139"/>
    <mergeCell ref="N140:P140"/>
    <mergeCell ref="Q136:R136"/>
    <mergeCell ref="S136:T136"/>
    <mergeCell ref="I137:L137"/>
    <mergeCell ref="I138:L138"/>
    <mergeCell ref="F135:G135"/>
    <mergeCell ref="N135:P135"/>
    <mergeCell ref="Q135:R135"/>
    <mergeCell ref="C135:E135"/>
    <mergeCell ref="F136:G136"/>
    <mergeCell ref="F139:G139"/>
    <mergeCell ref="U57:Y57"/>
    <mergeCell ref="C57:T57"/>
    <mergeCell ref="C59:Y59"/>
    <mergeCell ref="C61:F62"/>
    <mergeCell ref="H61:I61"/>
    <mergeCell ref="H62:I62"/>
    <mergeCell ref="C66:Y66"/>
    <mergeCell ref="C68:Y68"/>
    <mergeCell ref="C78:Y78"/>
    <mergeCell ref="N74:O74"/>
    <mergeCell ref="R70:S70"/>
    <mergeCell ref="N72:O72"/>
    <mergeCell ref="D70:P70"/>
    <mergeCell ref="D72:L72"/>
    <mergeCell ref="D74:L74"/>
    <mergeCell ref="D76:Y76"/>
    <mergeCell ref="W70:Y70"/>
    <mergeCell ref="L46:Y46"/>
    <mergeCell ref="D51:N51"/>
    <mergeCell ref="D53:N53"/>
    <mergeCell ref="D55:N55"/>
    <mergeCell ref="F47:H47"/>
    <mergeCell ref="C45:D47"/>
    <mergeCell ref="L45:P45"/>
    <mergeCell ref="L47:Y47"/>
    <mergeCell ref="Q45:Y45"/>
    <mergeCell ref="W51:Y51"/>
    <mergeCell ref="C49:Y49"/>
    <mergeCell ref="S189:T190"/>
    <mergeCell ref="U189:Y190"/>
    <mergeCell ref="K189:R189"/>
    <mergeCell ref="H189:J190"/>
    <mergeCell ref="P185:R185"/>
    <mergeCell ref="S185:W185"/>
    <mergeCell ref="C175:L175"/>
    <mergeCell ref="C187:Y187"/>
    <mergeCell ref="F173:H173"/>
    <mergeCell ref="P175:X175"/>
    <mergeCell ref="S184:T184"/>
    <mergeCell ref="U184:W184"/>
    <mergeCell ref="Q182:R182"/>
    <mergeCell ref="S182:T182"/>
    <mergeCell ref="Q183:R183"/>
    <mergeCell ref="S183:T183"/>
    <mergeCell ref="U182:W182"/>
    <mergeCell ref="U183:W183"/>
    <mergeCell ref="Q180:R180"/>
    <mergeCell ref="S180:T180"/>
    <mergeCell ref="Q181:R181"/>
    <mergeCell ref="S181:T181"/>
    <mergeCell ref="U180:W180"/>
    <mergeCell ref="U181:W181"/>
    <mergeCell ref="C87:Y87"/>
    <mergeCell ref="C88:Y88"/>
    <mergeCell ref="C89:Y89"/>
    <mergeCell ref="D80:Y80"/>
    <mergeCell ref="Q137:R137"/>
    <mergeCell ref="S137:T137"/>
    <mergeCell ref="Q138:R138"/>
    <mergeCell ref="S138:T138"/>
    <mergeCell ref="I136:L136"/>
    <mergeCell ref="D82:N82"/>
    <mergeCell ref="Q82:Y82"/>
    <mergeCell ref="C128:P128"/>
    <mergeCell ref="S135:T135"/>
    <mergeCell ref="U135:Y135"/>
    <mergeCell ref="I135:L135"/>
    <mergeCell ref="C91:Y91"/>
    <mergeCell ref="S195:T195"/>
    <mergeCell ref="U195:Y195"/>
    <mergeCell ref="C196:G196"/>
    <mergeCell ref="H196:J196"/>
    <mergeCell ref="K196:O196"/>
    <mergeCell ref="P196:R196"/>
    <mergeCell ref="S196:T196"/>
    <mergeCell ref="U196:Y196"/>
    <mergeCell ref="K199:O199"/>
    <mergeCell ref="P199:R199"/>
    <mergeCell ref="S199:T199"/>
    <mergeCell ref="U199:Y199"/>
    <mergeCell ref="C197:G197"/>
    <mergeCell ref="H197:J197"/>
    <mergeCell ref="C199:G199"/>
    <mergeCell ref="H199:J199"/>
    <mergeCell ref="C195:G195"/>
    <mergeCell ref="H195:J195"/>
    <mergeCell ref="K195:O195"/>
    <mergeCell ref="P195:R195"/>
    <mergeCell ref="K197:O197"/>
    <mergeCell ref="P197:R197"/>
    <mergeCell ref="S197:T197"/>
    <mergeCell ref="U197:Y197"/>
    <mergeCell ref="C198:G198"/>
    <mergeCell ref="H198:J198"/>
    <mergeCell ref="K198:O198"/>
    <mergeCell ref="P198:R198"/>
    <mergeCell ref="S198:T198"/>
    <mergeCell ref="U198:Y198"/>
    <mergeCell ref="H220:N220"/>
    <mergeCell ref="L215:P215"/>
    <mergeCell ref="L216:P216"/>
    <mergeCell ref="L217:Q217"/>
    <mergeCell ref="C220:G220"/>
    <mergeCell ref="Q220:Y220"/>
    <mergeCell ref="I202:J202"/>
    <mergeCell ref="K201:O202"/>
    <mergeCell ref="P201:Y202"/>
    <mergeCell ref="C201:G202"/>
    <mergeCell ref="C208:D209"/>
    <mergeCell ref="H208:R209"/>
    <mergeCell ref="T208:Y209"/>
    <mergeCell ref="C206:T206"/>
    <mergeCell ref="C211:Y211"/>
    <mergeCell ref="C213:Y213"/>
    <mergeCell ref="I201:J201"/>
    <mergeCell ref="C204:T204"/>
    <mergeCell ref="F224:H224"/>
    <mergeCell ref="F225:H225"/>
    <mergeCell ref="F226:H226"/>
    <mergeCell ref="C224:D226"/>
    <mergeCell ref="J224:O224"/>
    <mergeCell ref="J225:O225"/>
    <mergeCell ref="J226:O226"/>
    <mergeCell ref="Q224:Y226"/>
    <mergeCell ref="C236:Y236"/>
    <mergeCell ref="C234:Y234"/>
    <mergeCell ref="J228:K228"/>
    <mergeCell ref="J230:K230"/>
    <mergeCell ref="P253:T253"/>
    <mergeCell ref="R255:T255"/>
    <mergeCell ref="C222:Y222"/>
    <mergeCell ref="F215:H215"/>
    <mergeCell ref="F216:H216"/>
    <mergeCell ref="F217:H217"/>
    <mergeCell ref="F218:H218"/>
    <mergeCell ref="C247:Y247"/>
    <mergeCell ref="C251:Y251"/>
    <mergeCell ref="C232:D232"/>
    <mergeCell ref="J232:P232"/>
    <mergeCell ref="L228:P228"/>
    <mergeCell ref="L230:P230"/>
    <mergeCell ref="F228:H228"/>
    <mergeCell ref="F230:H230"/>
    <mergeCell ref="C245:Y245"/>
    <mergeCell ref="Q216:S216"/>
    <mergeCell ref="T216:V216"/>
    <mergeCell ref="Q215:Y215"/>
    <mergeCell ref="C215:D218"/>
    <mergeCell ref="C237:Y237"/>
    <mergeCell ref="C243:H243"/>
    <mergeCell ref="C239:H239"/>
    <mergeCell ref="C241:H241"/>
    <mergeCell ref="P255:Q255"/>
    <mergeCell ref="C255:D255"/>
    <mergeCell ref="C256:D256"/>
    <mergeCell ref="C257:D257"/>
    <mergeCell ref="C258:D258"/>
    <mergeCell ref="C259:D259"/>
    <mergeCell ref="C260:D260"/>
    <mergeCell ref="H259:L259"/>
    <mergeCell ref="H260:L260"/>
    <mergeCell ref="H255:L255"/>
    <mergeCell ref="C277:X277"/>
    <mergeCell ref="C279:Y279"/>
    <mergeCell ref="C266:Y268"/>
    <mergeCell ref="C270:Y270"/>
    <mergeCell ref="C272:Y272"/>
    <mergeCell ref="C273:Y273"/>
    <mergeCell ref="C275:Y275"/>
    <mergeCell ref="R256:T256"/>
    <mergeCell ref="R257:T257"/>
    <mergeCell ref="R258:T258"/>
    <mergeCell ref="R259:T259"/>
    <mergeCell ref="R260:T260"/>
    <mergeCell ref="R261:T261"/>
    <mergeCell ref="R262:T262"/>
    <mergeCell ref="R263:T263"/>
    <mergeCell ref="M259:N259"/>
    <mergeCell ref="M260:N260"/>
    <mergeCell ref="M261:N261"/>
    <mergeCell ref="M262:N262"/>
    <mergeCell ref="M263:N263"/>
    <mergeCell ref="C262:D262"/>
    <mergeCell ref="C263:D263"/>
    <mergeCell ref="P262:Q262"/>
    <mergeCell ref="P263:Q263"/>
    <mergeCell ref="H262:L262"/>
    <mergeCell ref="H263:L263"/>
    <mergeCell ref="H256:L256"/>
    <mergeCell ref="C276:Y276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M255:N255"/>
    <mergeCell ref="M256:N256"/>
    <mergeCell ref="M257:N257"/>
    <mergeCell ref="M258:N258"/>
    <mergeCell ref="P256:Q256"/>
    <mergeCell ref="P257:Q257"/>
    <mergeCell ref="P258:Q258"/>
    <mergeCell ref="P259:Q259"/>
    <mergeCell ref="P260:Q260"/>
    <mergeCell ref="H261:L261"/>
    <mergeCell ref="H257:L257"/>
    <mergeCell ref="U204:Y204"/>
    <mergeCell ref="K239:L239"/>
    <mergeCell ref="K241:L241"/>
    <mergeCell ref="K243:L243"/>
    <mergeCell ref="C249:H249"/>
    <mergeCell ref="K249:L249"/>
    <mergeCell ref="P261:Q261"/>
    <mergeCell ref="J61:N61"/>
    <mergeCell ref="J62:N62"/>
    <mergeCell ref="P61:R61"/>
    <mergeCell ref="C84:P84"/>
    <mergeCell ref="C85:P85"/>
    <mergeCell ref="W84:X84"/>
    <mergeCell ref="W85:X85"/>
    <mergeCell ref="S84:T84"/>
    <mergeCell ref="S85:T85"/>
    <mergeCell ref="R126:X126"/>
    <mergeCell ref="R128:X128"/>
    <mergeCell ref="C124:P124"/>
    <mergeCell ref="C126:P126"/>
    <mergeCell ref="C261:D261"/>
    <mergeCell ref="H258:L258"/>
    <mergeCell ref="C253:F253"/>
    <mergeCell ref="H253:N253"/>
  </mergeCells>
  <dataValidations xWindow="678" yWindow="412" count="51">
    <dataValidation allowBlank="1" showInputMessage="1" showErrorMessage="1" prompt="Descrever alguma observação importante sobre a solicitação de conexão, caso não tenha ficado claro durante o preenchimento do formulário!" sqref="C266" xr:uid="{A3E28C41-68BC-45C3-98DC-409433BBC9A2}"/>
    <dataValidation allowBlank="1" showInputMessage="1" showErrorMessage="1" prompt="Informar complemento futuro" sqref="V228:X231" xr:uid="{CAD1B4EF-5288-4B10-8B19-CCE299A8392C}"/>
    <dataValidation allowBlank="1" showInputMessage="1" showErrorMessage="1" prompt="Informar complemento atual" sqref="Q228:S231" xr:uid="{1BC5D0AB-BBB0-4EE4-9DBD-9107189AB939}"/>
    <dataValidation allowBlank="1" showInputMessage="1" showErrorMessage="1" prompt="Informar identificador conforme seleção do tipo !" sqref="H227 I224:I227 J227:M227" xr:uid="{13BC4513-4ED3-4A0C-A9B5-347109261A13}"/>
    <dataValidation allowBlank="1" showInputMessage="1" showErrorMessage="1" prompt="Descrever partida silmultânea dos motores!" sqref="P201" xr:uid="{63B387B7-2BAB-48E1-B58D-8C66E3E80285}"/>
    <dataValidation allowBlank="1" showInputMessage="1" showErrorMessage="1" prompt="Informar quantidade de equipamentos!" sqref="H177:I184 T178:U184" xr:uid="{D314C354-306B-439D-B535-71272005216E}"/>
    <dataValidation allowBlank="1" showInputMessage="1" showErrorMessage="1" prompt="Informar potência em W do equipamento!" sqref="F177:G184" xr:uid="{23B48DD8-F975-449C-89B7-A389AA854B51}"/>
    <dataValidation allowBlank="1" showInputMessage="1" showErrorMessage="1" prompt="Informar nome do equipamento, caso não esteja listado na tabela!" sqref="C177:C184" xr:uid="{04D52113-AFD4-4717-ACC6-589BBF43B4D2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R128" xr:uid="{C4E9894E-5F7B-436F-9D45-94AE4A5678CD}">
      <formula1>"Monofásica,Bifásica,Trifásica"</formula1>
    </dataValidation>
    <dataValidation allowBlank="1" showInputMessage="1" showErrorMessage="1" prompt="Observar a figura 3,se possível identificar o código do transformador mais próximo e preencher nesse campo!" sqref="R126 T127:X127" xr:uid="{EB4AAA69-7AB0-4A2F-A6A6-A475939E987F}"/>
    <dataValidation allowBlank="1" showInputMessage="1" showErrorMessage="1" prompt="Informar município para propriedade rural" sqref="D82:D83 O82:O83 E83:N83" xr:uid="{8A20C63B-6267-4722-8BB9-FC725FB57EDD}"/>
    <dataValidation allowBlank="1" showInputMessage="1" showErrorMessage="1" prompt="Informar distrito ou comunidade ou região para propriedade rural" sqref="H81:Y81" xr:uid="{AA7AA0C6-3B32-4B26-81BB-044443300B57}"/>
    <dataValidation allowBlank="1" showInputMessage="1" showErrorMessage="1" prompt="Informar ponto de referência para propriedade urbana" sqref="F77:N77" xr:uid="{27DA3F2B-6246-44F1-A38B-8CE1740CC65B}"/>
    <dataValidation allowBlank="1" showInputMessage="1" showErrorMessage="1" prompt="Informar município para propriedade urbana" sqref="N75 M74:M75 F75:L75" xr:uid="{D330A90D-8ADA-423F-9DF8-09E234972340}"/>
    <dataValidation allowBlank="1" showInputMessage="1" showErrorMessage="1" prompt="Informar CEP para propriedade urbana" sqref="Q72:W73" xr:uid="{75B90645-2FED-439A-BBC1-923B946AE1D7}"/>
    <dataValidation allowBlank="1" showInputMessage="1" showErrorMessage="1" prompt="Informar bairro para propriedade urbana" sqref="N73 M72:M73 F73:L73" xr:uid="{872A542C-A14B-4453-980C-437BBB672BF1}"/>
    <dataValidation allowBlank="1" showInputMessage="1" showErrorMessage="1" prompt="Informar complemento para propriedade urbana" sqref="V70:W71" xr:uid="{3A533F4E-FBA4-4617-A019-8C063AE3B3C1}"/>
    <dataValidation allowBlank="1" showInputMessage="1" showErrorMessage="1" prompt="Informar enderço para propriedade urbana" sqref="F71:N71" xr:uid="{8BF510D2-5208-49A6-A29C-5A981D8A04A8}"/>
    <dataValidation allowBlank="1" showInputMessage="1" showErrorMessage="1" prompt="Se possível informar numero de instalação do vizinho mais próximo" sqref="M65 F65" xr:uid="{5B2BE27C-4323-42BA-8E6D-1656C7A89B82}"/>
    <dataValidation type="list" allowBlank="1" showInputMessage="1" showErrorMessage="1" prompt="Favor informar o fuso referente a localização!" sqref="L63:M63" xr:uid="{1DCF1BB3-80F7-4372-8C25-497CB6E10BEC}">
      <formula1>"22,23,24"</formula1>
    </dataValidation>
    <dataValidation allowBlank="1" showInputMessage="1" showErrorMessage="1" prompt="Informar e-mail para recebimento da fatura" sqref="J45:J47" xr:uid="{5887E3EA-61A7-488C-9CDA-4ADED06077B4}"/>
    <dataValidation type="list" allowBlank="1" showInputMessage="1" showErrorMessage="1" prompt="Escolher a forma de recebimento da fatura" sqref="K45:K47" xr:uid="{67149F9D-6CFD-418D-B57C-38D2AD87DF24}">
      <formula1>"E-mail,Endereço,Agência Correios(Caixa postal)"</formula1>
    </dataValidation>
    <dataValidation type="list" allowBlank="1" showInputMessage="1" showErrorMessage="1" prompt="Responder sim ou não " sqref="I43:I44 H44" xr:uid="{2C3AAF77-D6EF-4036-8E5C-739BBAA2384F}">
      <formula1>"Sim,Não"</formula1>
    </dataValidation>
    <dataValidation allowBlank="1" showInputMessage="1" showErrorMessage="1" prompt="Informar e-mail do proprietário" sqref="O36:P36 Q35:Q36 R36:Y36" xr:uid="{3D9DC5A8-D2DB-4192-AE25-C46C1519158C}"/>
    <dataValidation allowBlank="1" showInputMessage="1" showErrorMessage="1" prompt="Informar e-mail do solicitante. _x000a_Caso o solicitante seja o proprietário, preencher somente o campo &quot;e-mail do proprietário&quot;" sqref="G35:K36 D36:F36" xr:uid="{9B17EA1C-D92A-49FE-BF37-B7A54D1C803E}"/>
    <dataValidation type="list" allowBlank="1" showInputMessage="1" showErrorMessage="1" prompt="Informar a quantidade de caixas que serão conectadas nessa solicitação!" sqref="H26 I21:I26 K21:K26 J26 H28:K28" xr:uid="{0C587D90-0596-4052-B111-57C91298117F}">
      <formula1>"1 CAIXA,2 CAIXAS,3 CAIXAS"</formula1>
    </dataValidation>
    <dataValidation allowBlank="1" showInputMessage="1" showErrorMessage="1" prompt="Informar numero de telefone do proprietário com DDD_x000a_Ex:(31) 9 9965-1234" sqref="O34:Y34" xr:uid="{8C655909-FB54-41DB-8565-61E0B8A96A05}"/>
    <dataValidation allowBlank="1" showInputMessage="1" showErrorMessage="1" prompt="Informar telefone do solicitante. _x000a_Caso o solicitante seja o proprietário, preencher somente o campo &quot;Telefone do proprietário&quot;" sqref="D34:F34 G33:H34 K33:K34 I34:J34" xr:uid="{4B43CC2C-F47B-4142-8540-1D3BCA7CB569}"/>
    <dataValidation allowBlank="1" showInputMessage="1" showErrorMessage="1" prompt="Informar nome do proprietário" sqref="H29" xr:uid="{A62C6818-7094-4546-8B9E-7258B6A708A6}"/>
    <dataValidation type="list" allowBlank="1" showErrorMessage="1" sqref="J48:K48" xr:uid="{6A4A996B-00F2-4AA4-B104-E0FC86DA8C78}">
      <formula1>"E-mail,Endereço,Agência Correios(Caixa postal)"</formula1>
    </dataValidation>
    <dataValidation type="textLength" allowBlank="1" showInputMessage="1" showErrorMessage="1" error="INFORMAR LONGITUDE COM 10 CARACTERES NO FORMATO &quot;-43,999999&quot;" prompt="Informar longitude com 6 dígitos decimais_x000a_Ex: -43,123456" sqref="O63:P63" xr:uid="{7624ED22-AE24-4D89-A5D6-A0E38AA02721}">
      <formula1>10</formula1>
      <formula2>10</formula2>
    </dataValidation>
    <dataValidation operator="greaterThanOrEqual" allowBlank="1" showErrorMessage="1" prompt="Quantidade - Número de objetos na instalação" sqref="C185 P185 C205:Y205 L177:L184 M176:O185 Y175:Y186 X176:X186" xr:uid="{E95F4ACB-115C-44DF-A9F7-8DC35EC73321}"/>
    <dataValidation allowBlank="1" showErrorMessage="1" sqref="V178:W184 J177:K184 M43:M44 L44" xr:uid="{12E8E309-5348-42C8-8B72-B8192E314E61}"/>
    <dataValidation type="list" allowBlank="1" showErrorMessage="1" sqref="AA211:AA212 AA214" xr:uid="{39B76DD7-4CDD-4CF4-8DF5-5189CFF3ED8B}">
      <formula1>"Conexão Nova,Alteração de Carga,Caixa Existente sem Alteração"</formula1>
    </dataValidation>
    <dataValidation type="decimal" operator="greaterThan" allowBlank="1" showErrorMessage="1" sqref="J232" xr:uid="{E19FC047-66F9-4C8A-8914-7FB01C477478}">
      <formula1>-1</formula1>
    </dataValidation>
    <dataValidation type="list" allowBlank="1" showInputMessage="1" showErrorMessage="1" prompt="Informar qual será o tipo de identificação à ser preenchido!" sqref="F227:G227" xr:uid="{2B292351-838C-42E1-B8FF-EA71FE90E4F9}">
      <formula1>"Instalação de Nº:*,Medidor de Nº:*,Caixa de Nº:*"</formula1>
    </dataValidation>
    <dataValidation allowBlank="1" showInputMessage="1" showErrorMessage="1" prompt="Favor escolher entre &quot;Sim&quot; ou &quot;Não&quot;" sqref="H39 J37 J39 H37 P188:Q188 H201:H203" xr:uid="{B476C08B-287A-487C-9737-0C2F354BB15E}"/>
    <dataValidation operator="greaterThanOrEqual" allowBlank="1" showInputMessage="1" showErrorMessage="1" prompt="Quantidade - Número de objetos na instalação" sqref="H135:I144 F144:G144 V152:Y154 N169:P170 V156:Y160 J156:K156 C159 H176:I176 H208 C210 S135 N136:P138 J136:K144 C136:C144 Q152:Q154 Q137:R144 V139:W144 T158:U160 C152:M154 C161:M164 X146:Y151 J147:K151 L156:M157 M135:M143 C160:N160 Q156:Q160 C156:I157 L146:M151 R152:S160 T152:U156 U135 X138:Y144 G137:G142 V146:W146 D158:M159 C166 C168:C170 D137:E144 L136:L143 Q146:U151 C146:I151 V148:W151 Q161:Y164 F136:F142 S136:U144 Q166:Y174 D174:L174 D166:M170 N150:N154 O160:P164 N162:N164 O153:P154 O150:P151 N165:P165 N140:P145 N155:P155 C171:F173 I171:P173 G171:H172 C174:C176 U177 P174:P177 E176 C186:W186 S177 M174:O175 C207:D207 E207:G208 H207:R207 S207:T208 U207:Y207" xr:uid="{A24709C0-3BD5-4560-B6B1-C20E6EDBF993}"/>
    <dataValidation type="decimal" allowBlank="1" showErrorMessage="1" sqref="P64:Q65 P72:P75 P77:Q77" xr:uid="{23D50681-6D1A-453B-830E-FE722C5122D0}">
      <formula1>3000000000</formula1>
      <formula2>3999999999</formula2>
    </dataValidation>
    <dataValidation type="list" allowBlank="1" showInputMessage="1" showErrorMessage="1" prompt="Favor escolher entre &quot;Sim&quot; ou &quot;Não&quot;" sqref="K37:K39 T125:U125 J38" xr:uid="{6DFBD806-173B-4E33-95C2-5DF35D731406}">
      <formula1>"Sim,Não"</formula1>
    </dataValidation>
    <dataValidation type="list" allowBlank="1" showInputMessage="1" showErrorMessage="1" prompt="Favor escolher data para vencimento da fatura" sqref="J43:J44 K44" xr:uid="{98B93303-AC29-4EF7-B80B-69D3C0D59289}">
      <formula1>"1,6,11,17,22,27"</formula1>
    </dataValidation>
    <dataValidation allowBlank="1" showInputMessage="1" showErrorMessage="1" prompt="Informar se a unidade está localizada em aréa urbana ou rural" sqref="H17:K20" xr:uid="{DE00E922-3099-4FA5-8AD2-AA08D8CB29BA}"/>
    <dataValidation allowBlank="1" showInputMessage="1" showErrorMessage="1" prompt="Informar a quantidade de caixas que serão conectadas nessa solicitação!" sqref="H21:H25 L21 J21:J25" xr:uid="{719AA8F2-15D9-46C5-8F82-623B3E20B4BC}"/>
    <dataValidation allowBlank="1" showInputMessage="1" showErrorMessage="1" prompt="Informar potência em BTU do ar condicionado!" sqref="P178:P184" xr:uid="{45FEACB9-4FBB-4BEF-A9AF-6F6CA3E50A71}"/>
    <dataValidation allowBlank="1" showInputMessage="1" showErrorMessage="1" prompt="Escolher a forma de recebimento da fatura" sqref="L45:L47 M45:P45" xr:uid="{1A5F6373-D163-42EA-BA7E-0AC900BBD10C}"/>
    <dataValidation allowBlank="1" showInputMessage="1" showErrorMessage="1" prompt="Informar número predial para propriedade urbana" sqref="Q71:S71 R70:S70" xr:uid="{207DF29D-760E-445E-951A-121266EA58D9}"/>
    <dataValidation allowBlank="1" showInputMessage="1" showErrorMessage="1" prompt="Informar estado para propriedade urbana" sqref="Q75:W75 Q74 T74:W74 R70:S70" xr:uid="{B2E1DD79-02D8-4659-8D7D-D9E561900607}"/>
    <dataValidation allowBlank="1" showInputMessage="1" showErrorMessage="1" prompt="Informar ramo de atividade quando selecionado atividade principal rural!" sqref="P221:Y221" xr:uid="{C4410359-AAFF-4F02-87FA-A882E0A02942}"/>
    <dataValidation allowBlank="1" showInputMessage="1" showErrorMessage="1" sqref="Q228:Y230" xr:uid="{5C26CAB7-5B2E-495B-AF7B-5C261EFEC1DB}"/>
    <dataValidation type="list" allowBlank="1" showInputMessage="1" showErrorMessage="1" prompt="Informar sim ou não " sqref="I232 F232 R232" xr:uid="{9BCD55F6-60CD-44C1-8BEA-21C8875CEC23}">
      <formula1>"Sim,Não"</formula1>
    </dataValidation>
    <dataValidation allowBlank="1" showInputMessage="1" showErrorMessage="1" prompt="Informar qual será o tipo de identificação à ser preenchido!" sqref="F224:H226" xr:uid="{3482E3A0-2858-4E21-9AC8-D19C59433A04}"/>
  </dataValidations>
  <printOptions horizontalCentered="1" verticalCentered="1"/>
  <pageMargins left="0.25" right="0.25" top="0.75" bottom="0.75" header="0.3" footer="0.3"/>
  <pageSetup paperSize="9" scale="51" fitToHeight="0" orientation="portrait" r:id="rId1"/>
  <headerFooter>
    <oddFooter>&amp;R_x000D_&amp;1#&amp;"Calibri"&amp;10&amp;K000000 Classificação: Direcionado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678" yWindow="412" count="5">
        <x14:dataValidation type="list" allowBlank="1" showInputMessage="1" showErrorMessage="1" prompt="Informar qual será a proteção futura, para alteração de carga!" xr:uid="{0B4D8247-4375-43BB-9946-5C79D8E1B99C}">
          <x14:formula1>
            <xm:f>'SIMULADOR DE CARGA'!$CO$3:$CO$29</xm:f>
          </x14:formula1>
          <xm:sqref>V227:X227</xm:sqref>
        </x14:dataValidation>
        <x14:dataValidation type="list" allowBlank="1" showInputMessage="1" showErrorMessage="1" prompt="Informar proteção existente no local atualmente" xr:uid="{0DFDD79B-E991-456F-B99F-9D3FD6CD249A}">
          <x14:formula1>
            <xm:f>'SIMULADOR DE CARGA'!$CN$3:$CN$29</xm:f>
          </x14:formula1>
          <xm:sqref>Q227:S227</xm:sqref>
        </x14:dataValidation>
        <x14:dataValidation type="list" allowBlank="1" showInputMessage="1" showErrorMessage="1" prompt="Informar quantidade de fases do equipamento!" xr:uid="{1894FBBE-503F-4A92-86EA-9B45EED8D77B}">
          <x14:formula1>
            <xm:f>'SIMULADOR DE CARGA'!$CB$3:$CB$4</xm:f>
          </x14:formula1>
          <xm:sqref>Q178:S184</xm:sqref>
        </x14:dataValidation>
        <x14:dataValidation type="list" allowBlank="1" showInputMessage="1" showErrorMessage="1" prompt="Informar quantidade de fases do equipamento!" xr:uid="{1E4A9BC3-DFFD-4AEF-8499-8E7A638D6823}">
          <x14:formula1>
            <xm:f>'SIMULADOR DE CARGA'!$CF$3:$CF$5</xm:f>
          </x14:formula1>
          <xm:sqref>D177:E184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F2393818-AA00-48B0-8F2D-43994B00B154}">
          <x14:formula1>
            <xm:f>'SIMULADOR DE CARGA'!$CX$3:$CX$10</xm:f>
          </x14:formula1>
          <xm:sqref>J221:M221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CBF7-05D0-4BF1-A6FD-13A622EEF715}">
  <sheetPr codeName="Planilha6"/>
  <dimension ref="C1:DM467"/>
  <sheetViews>
    <sheetView topLeftCell="CQ1" zoomScale="85" zoomScaleNormal="85" workbookViewId="0">
      <selection activeCell="CV15" sqref="CV15"/>
    </sheetView>
  </sheetViews>
  <sheetFormatPr defaultRowHeight="15"/>
  <cols>
    <col min="4" max="4" width="13.85546875" bestFit="1" customWidth="1"/>
    <col min="7" max="7" width="13.85546875" customWidth="1"/>
    <col min="8" max="8" width="49.42578125" customWidth="1"/>
    <col min="9" max="9" width="20.5703125" customWidth="1"/>
    <col min="10" max="10" width="27.140625" customWidth="1"/>
    <col min="11" max="11" width="23.42578125" customWidth="1"/>
    <col min="12" max="12" width="15.5703125" customWidth="1"/>
    <col min="13" max="13" width="13.7109375" customWidth="1"/>
    <col min="14" max="14" width="13.85546875" customWidth="1"/>
    <col min="15" max="15" width="18" customWidth="1"/>
    <col min="16" max="16" width="14.85546875" customWidth="1"/>
    <col min="17" max="17" width="10.42578125" customWidth="1"/>
    <col min="21" max="21" width="14.42578125" customWidth="1"/>
    <col min="22" max="22" width="51.7109375" customWidth="1"/>
    <col min="23" max="23" width="21.42578125" customWidth="1"/>
    <col min="24" max="24" width="21.140625" customWidth="1"/>
    <col min="25" max="25" width="12.140625" customWidth="1"/>
    <col min="26" max="26" width="15.5703125" customWidth="1"/>
    <col min="27" max="27" width="13.7109375" customWidth="1"/>
    <col min="28" max="28" width="13.85546875" customWidth="1"/>
    <col min="29" max="29" width="18" customWidth="1"/>
    <col min="30" max="30" width="14.85546875" customWidth="1"/>
    <col min="35" max="35" width="14" customWidth="1"/>
    <col min="36" max="36" width="51.85546875" customWidth="1"/>
    <col min="37" max="37" width="31.5703125" customWidth="1"/>
    <col min="38" max="38" width="20.85546875" customWidth="1"/>
    <col min="39" max="39" width="12.140625" customWidth="1"/>
    <col min="40" max="40" width="15.5703125" customWidth="1"/>
    <col min="41" max="41" width="13.7109375" customWidth="1"/>
    <col min="42" max="42" width="13.85546875" customWidth="1"/>
    <col min="43" max="43" width="18" customWidth="1"/>
    <col min="44" max="44" width="14.85546875" customWidth="1"/>
    <col min="46" max="46" width="12.5703125" customWidth="1"/>
    <col min="47" max="47" width="34.28515625" customWidth="1"/>
    <col min="48" max="48" width="11.85546875" customWidth="1"/>
    <col min="50" max="50" width="12.5703125" customWidth="1"/>
    <col min="51" max="51" width="17.85546875" customWidth="1"/>
    <col min="54" max="54" width="11.140625" customWidth="1"/>
    <col min="55" max="55" width="13.85546875" bestFit="1" customWidth="1"/>
    <col min="58" max="58" width="12.42578125" customWidth="1"/>
    <col min="59" max="59" width="13.85546875" bestFit="1" customWidth="1"/>
    <col min="62" max="62" width="27.85546875" customWidth="1"/>
    <col min="71" max="71" width="8" customWidth="1"/>
    <col min="74" max="74" width="15.42578125" customWidth="1"/>
    <col min="92" max="92" width="35.28515625" customWidth="1"/>
    <col min="93" max="93" width="46.85546875" customWidth="1"/>
    <col min="94" max="94" width="27.7109375" customWidth="1"/>
    <col min="95" max="95" width="24.42578125" customWidth="1"/>
    <col min="97" max="97" width="11.42578125" customWidth="1"/>
    <col min="100" max="100" width="25.42578125" customWidth="1"/>
    <col min="110" max="110" width="11.28515625" bestFit="1" customWidth="1"/>
  </cols>
  <sheetData>
    <row r="1" spans="7:117" ht="15.75" thickBot="1">
      <c r="DA1" t="s">
        <v>2316</v>
      </c>
      <c r="DF1" t="s">
        <v>2316</v>
      </c>
      <c r="DK1" t="s">
        <v>2316</v>
      </c>
    </row>
    <row r="2" spans="7:117" ht="18.75">
      <c r="G2" s="1381" t="s">
        <v>560</v>
      </c>
      <c r="H2" s="1381"/>
      <c r="I2" s="1381"/>
      <c r="J2" s="1381"/>
      <c r="K2" s="1381"/>
      <c r="U2" s="1381" t="s">
        <v>561</v>
      </c>
      <c r="V2" s="1381"/>
      <c r="W2" s="1381"/>
      <c r="X2" s="1381"/>
      <c r="Y2" s="1381"/>
      <c r="AI2" s="1381" t="s">
        <v>562</v>
      </c>
      <c r="AJ2" s="1381"/>
      <c r="AK2" s="1381"/>
      <c r="AL2" s="1381"/>
      <c r="AM2" s="1381"/>
      <c r="AT2" s="1366" t="s">
        <v>563</v>
      </c>
      <c r="AU2" s="1367"/>
      <c r="AV2" s="1367"/>
      <c r="AW2" s="1367"/>
      <c r="AX2" s="1367"/>
      <c r="AY2" s="1367"/>
      <c r="AZ2" s="1367"/>
      <c r="BA2" s="1367"/>
      <c r="BB2" s="1367"/>
      <c r="BC2" s="1367"/>
      <c r="BD2" s="1368"/>
      <c r="BI2" s="1366" t="s">
        <v>564</v>
      </c>
      <c r="BJ2" s="1367"/>
      <c r="BK2" s="1367"/>
      <c r="BL2" s="1367"/>
      <c r="BM2" s="1367"/>
      <c r="BN2" s="1367"/>
      <c r="BO2" s="1367"/>
      <c r="BP2" s="1367"/>
      <c r="BQ2" s="1367"/>
      <c r="BR2" s="1367"/>
      <c r="BS2" s="1368"/>
      <c r="BV2" t="s">
        <v>647</v>
      </c>
      <c r="BY2" t="s">
        <v>648</v>
      </c>
      <c r="CB2" t="s">
        <v>655</v>
      </c>
      <c r="CF2" t="s">
        <v>709</v>
      </c>
      <c r="CI2" t="s">
        <v>725</v>
      </c>
      <c r="CN2" t="s">
        <v>752</v>
      </c>
      <c r="CO2" t="s">
        <v>753</v>
      </c>
      <c r="CP2" t="s">
        <v>754</v>
      </c>
      <c r="CQ2" t="s">
        <v>755</v>
      </c>
      <c r="CV2" t="s">
        <v>822</v>
      </c>
      <c r="CX2" t="s">
        <v>825</v>
      </c>
      <c r="DA2" t="s">
        <v>2313</v>
      </c>
      <c r="DB2" t="s">
        <v>2314</v>
      </c>
      <c r="DC2" t="s">
        <v>2317</v>
      </c>
      <c r="DF2" t="s">
        <v>2313</v>
      </c>
      <c r="DG2" t="s">
        <v>2314</v>
      </c>
      <c r="DH2" t="s">
        <v>2317</v>
      </c>
      <c r="DK2" t="s">
        <v>2313</v>
      </c>
      <c r="DL2" t="s">
        <v>2314</v>
      </c>
      <c r="DM2" t="s">
        <v>2317</v>
      </c>
    </row>
    <row r="3" spans="7:117">
      <c r="G3" t="s">
        <v>565</v>
      </c>
      <c r="H3" t="s">
        <v>566</v>
      </c>
      <c r="I3" t="s">
        <v>567</v>
      </c>
      <c r="J3" t="s">
        <v>568</v>
      </c>
      <c r="K3" t="s">
        <v>569</v>
      </c>
      <c r="U3" t="s">
        <v>565</v>
      </c>
      <c r="V3" t="s">
        <v>566</v>
      </c>
      <c r="W3" t="s">
        <v>567</v>
      </c>
      <c r="X3" t="s">
        <v>568</v>
      </c>
      <c r="Y3" t="s">
        <v>569</v>
      </c>
      <c r="AI3" t="s">
        <v>565</v>
      </c>
      <c r="AJ3" t="s">
        <v>566</v>
      </c>
      <c r="AK3" t="s">
        <v>567</v>
      </c>
      <c r="AL3" t="s">
        <v>568</v>
      </c>
      <c r="AM3" t="s">
        <v>569</v>
      </c>
      <c r="AT3" s="227"/>
      <c r="BD3" s="228"/>
      <c r="BI3" s="227"/>
      <c r="BS3" s="228"/>
      <c r="BV3" t="b" cm="1">
        <f t="array" ref="BV3">IF('Formulário Orçamento de Conexão'!$G$49="URBANO",urbana,IF('Formulário Orçamento de Conexão'!$G$49="RURAL",rural))</f>
        <v>0</v>
      </c>
      <c r="BY3" cm="1">
        <f t="array" ref="BY3">IF('Formulário Orçamento de Conexão'!$O$133="Monofásica",MOTORESMONO, IF('Formulário Orçamento de Conexão'!$O$133="Bifásica",MOTORESBI, IF('Formulário Orçamento de Conexão'!$O$133="Trifásica",MOTORESTRI,)))</f>
        <v>0</v>
      </c>
      <c r="CB3" t="s">
        <v>186</v>
      </c>
      <c r="CF3" t="s">
        <v>710</v>
      </c>
      <c r="CI3" t="b" cm="1">
        <f t="array" ref="CI3">IF('Formulário Orçamento de Conexão'!G49="URBANO",CARGAURBAN,
IF('Formulário Orçamento de Conexão'!G49="RURAL",CARGARURAL))</f>
        <v>0</v>
      </c>
      <c r="CN3" s="10" t="b" cm="1">
        <f t="array" ref="CN3">IF(AND('Formulário Orçamento de Conexão'!$G$49="URBANO",'Formulário Orçamento de Conexão'!F273="Alteração de Carga"),DJU,
IF(AND('Formulário Orçamento de Conexão'!$G$49="URBANO",'Formulário Orçamento de Conexão'!F273="Caixa Existente sem Alteração"),DJU,
IF(AND('Formulário Orçamento de Conexão'!$G$49="RURAL",'Formulário Orçamento de Conexão'!F273="Alteração de Carga"),DJR,
IF(AND('Formulário Orçamento de Conexão'!$G$49="RURAL",'Formulário Orçamento de Conexão'!F273="Caixa Existente sem Alteração"),DJR))))</f>
        <v>0</v>
      </c>
      <c r="CO3" t="b" cm="1">
        <f t="array" ref="CO3">IF(AND('Formulário Orçamento de Conexão'!$G$49="URBANO",'Formulário Orçamento de Conexão'!F273="Alteração de Carga"),'Formulário Orçamento de Conexão'!F275,
IF(AND('Formulário Orçamento de Conexão'!$G$49="URBANO",'Formulário Orçamento de Conexão'!F273="Caixa Existente sem Alteração"),DJU,
IF(AND('Formulário Orçamento de Conexão'!$G$49="RURAL",'Formulário Orçamento de Conexão'!F273="Alteração de Carga"),'Formulário Orçamento de Conexão'!F275,
IF(AND('Formulário Orçamento de Conexão'!$G$49="RURAL",'Formulário Orçamento de Conexão'!F273="Caixa Existente sem Alteração"),DJR))))</f>
        <v>0</v>
      </c>
      <c r="CP3" t="b" cm="1">
        <f t="array" ref="CP3">IF(AND('Formulário Orçamento de Conexão'!$G$49="URBANO",'Anexo-1'!F138="Alteração de Carga"),'Anexo-1'!F140,
IF(AND('Formulário Orçamento de Conexão'!$G$49="URBANO",'Anexo-1'!F138="Caixa Existente sem Alteração"),DJU,
IF(AND('Formulário Orçamento de Conexão'!$G$49="RURAL",'Anexo-1'!F138="Alteração de Carga"),'Anexo-1'!F140,
IF(AND('Formulário Orçamento de Conexão'!$G$49="RURAL",'Anexo-1'!F138="Caixa Existente sem Alteração"),DJR))))</f>
        <v>0</v>
      </c>
      <c r="CQ3" t="b" cm="1">
        <f t="array" ref="CQ3">IF(AND('Formulário Orçamento de Conexão'!$G$49="URBANO",'Anexo-1'!F282="Alteração de Carga"),'Anexo-1'!F284,
IF(AND('Formulário Orçamento de Conexão'!$G$49="URBANO",'Anexo-1'!F282="Caixa Existente sem Alteração"),DJU,
IF(AND('Formulário Orçamento de Conexão'!$G$49="RURAL",'Anexo-1'!F282="Alteração de Carga"),'Anexo-1'!F284,
IF(AND('Formulário Orçamento de Conexão'!$G$49="RURAL",'Anexo-1'!F282="Caixa Existente sem Alteração"),DJR))))</f>
        <v>0</v>
      </c>
      <c r="CV3" t="s">
        <v>383</v>
      </c>
      <c r="CX3" t="s">
        <v>826</v>
      </c>
      <c r="DA3" t="e">
        <f>VLOOKUP('Formulário Orçamento de Conexão'!G276,CLASSE_RURAL!A2:E52,5,0)</f>
        <v>#N/A</v>
      </c>
      <c r="DB3" t="e">
        <f>VLOOKUP('Formulário Orçamento de Conexão'!G276,CLASSE_RURAL!A2:E52,2,0)</f>
        <v>#N/A</v>
      </c>
      <c r="DC3" t="e" cm="1">
        <f t="array" ref="DC3">IF(DA3=1,'SUB-CLASSE_RURAL'!$E$7,
IF(DA3=2,'SUB-CLASSE_RURAL'!$E$8,
IF(DA3=3,'SUB-CLASSE_RURAL'!$E$9,
IF(DA3=4,'SUB-CLASSE_RURAL'!$E$10,
IF(DA3=5,'SUB-CLASSE_RURAL'!$E$11,
IF(DA3=6,'SUB-CLASSE_RURAL'!$E$12,
IF(DA3=7,'SUB-CLASSE_RURAL'!$E$13,
IF(DA3=8,'SUB-CLASSE_RURAL'!$E$14,
IF(DA3=9,'SUB-CLASSE_RURAL'!$E$15,
IF(DA3=10,'SUB-CLASSE_RURAL'!$E$16,
IF(DA3=11,RAMO2001,
IF(DA3=12,RAMO3001,
IF(DA3=13,RAMO3002,
IF(DA3=14,RAMO3003,
IF(DA3=15,RAMO3004,
IF(DA3=16,RAMO3006,
IF(DA3=17,'SUB-CLASSE_RURAL'!$E$1766,
IF(DA3=18,RAMO3008,
IF(DA3=19,RAMO3009,
IF(DA3=20,RAMO3010,
IF(DA3=21,RAMO3011,
IF(DA3=22,RAMO3012,
IF(DA3=23,RAMO4001,
IF(DA3=24,RAMO4003,
IF(DA3=25,RAMO4006,
IF(DA3=26,RAMO4007,
IF(DA3=27,RAMO4008,
IF(DA3=28,'SUB-CLASSE_RURAL'!$E$2867,
IF(DA3=29,RAMO4010,
IF(DA3=30,RAMO4015,
IF(DA3=31,RAMO4016,
IF(DA3=32,RAMO4017,
IF(DA3=33,"",
IF(DA3=34,RAMO4025,
IF(DA3=35,"",
IF(DA3=36,RAMO4027,
IF(DA3=37,"",
IF(DA3=38,'SUB-CLASSE_RURAL'!$E$3204,
IF(DA3=39,RAMO5001,
IF(DA3=40,RAMO5003,
IF(DA3=41,RAMO5005,
IF(DA3=42,"",
IF(DA3=43,"",
IF(DA3=44,"",
IF(DA3=45,'SUB-CLASSE_RURAL'!$E$3890,
IF(DA3=46,'SUB-CLASSE_RURAL'!$E$3891,
IF(DA3=47,RAMO7002,
IF(DA3=48,RAMO7003,
IF(DA3=49,'SUB-CLASSE_RURAL'!$E$3904,
IF(DA3=50,RAMO8004,
IF(DA3=51,RAMO9001)))))))))))))))))))))))))))))))))))))))))))))))))))</f>
        <v>#N/A</v>
      </c>
      <c r="DF3">
        <f>VLOOKUP('Anexo-1'!G141,CLASSE_RURAL!A2:E52,5,0)</f>
        <v>2</v>
      </c>
      <c r="DG3">
        <f>VLOOKUP('Anexo-1'!G141,CLASSE_RURAL!A2:E52,2,0)</f>
        <v>1002</v>
      </c>
      <c r="DH3" t="str" cm="1">
        <f t="array" ref="DH3">IF(DF3=1,'SUB-CLASSE_RURAL'!$E$7,
IF(DF3=2,'SUB-CLASSE_RURAL'!$E$8,
IF(DF3=3,'SUB-CLASSE_RURAL'!$E$9,
IF(DF3=4,'SUB-CLASSE_RURAL'!$E$10,
IF(DF3=5,'SUB-CLASSE_RURAL'!$E$11,
IF(DF3=6,'SUB-CLASSE_RURAL'!$E$12,
IF(DF3=7,'SUB-CLASSE_RURAL'!$E$13,
IF(DF3=8,'SUB-CLASSE_RURAL'!$E$14,
IF(DF3=9,'SUB-CLASSE_RURAL'!$E$15,
IF(DF3=10,'SUB-CLASSE_RURAL'!$E$16,
IF(DF3=11,RAMO2001,
IF(DF3=12,RAMO3001,
IF(DF3=13,RAMO3002,
IF(DF3=14,RAMO3003,
IF(DF3=15,RAMO3004,
IF(DF3=16,RAMO3006,
IF(DF3=17,'SUB-CLASSE_RURAL'!$E$1766,
IF(DF3=18,RAMO3008,
IF(DF3=19,RAMO3009,
IF(DF3=20,RAMO3010,
IF(DF3=21,RAMO3011,
IF(DF3=22,RAMO3012,
IF(DF3=23,RAMO4001,
IF(DF3=24,RAMO4003,
IF(DF3=25,RAMO4006,
IF(DF3=26,RAMO4007,
IF(DF3=27,RAMO4008,
IF(DF3=28,'SUB-CLASSE_RURAL'!$E$2867,
IF(DF3=29,RAMO4010,
IF(DF3=30,RAMO4015,
IF(DF3=31,RAMO4016,
IF(DF3=32,RAMO4017,
IF(DF3=33,"",
IF(DF3=34,RAMO4025,
IF(DF3=35,"",
IF(DF3=36,RAMO4027,
IF(DF3=37,"",
IF(DF3=38,'SUB-CLASSE_RURAL'!$E$3204,
IF(DF3=39,RAMO5001,
IF(DF3=40,RAMO5003,
IF(DF3=41,RAMO5005,
IF(DF3=42,"",
IF(DF3=43,"",
IF(DF3=44,"",
IF(DF3=45,'SUB-CLASSE_RURAL'!$E$3890,
IF(DF3=46,'SUB-CLASSE_RURAL'!$E$3891,
IF(DF3=47,RAMO7002,
IF(DF3=48,RAMO7003,
IF(DF3=49,'SUB-CLASSE_RURAL'!$E$3904,
IF(DF3=50,RAMO8004,
IF(DF3=51,RAMO9001)))))))))))))))))))))))))))))))))))))))))))))))))))</f>
        <v>X001-Residência</v>
      </c>
      <c r="DK3">
        <f>VLOOKUP('Anexo-1'!G285,CLASSE_RURAL!A2:E52,5,0)</f>
        <v>11</v>
      </c>
      <c r="DL3">
        <f>VLOOKUP('Anexo-1'!G285,CLASSE_RURAL!A2:E52,2,0)</f>
        <v>2001</v>
      </c>
      <c r="DM3" t="str" cm="1">
        <f t="array" ref="DM3:DM467">IF(DK3=1,'SUB-CLASSE_RURAL'!$E$7,
IF(DK3=2,'SUB-CLASSE_RURAL'!$E$8,
IF(DK3=3,'SUB-CLASSE_RURAL'!$E$9,
IF(DK3=4,'SUB-CLASSE_RURAL'!$E$10,
IF(DK3=5,'SUB-CLASSE_RURAL'!$E$11,
IF(DK3=6,'SUB-CLASSE_RURAL'!$E$12,
IF(DK3=7,'SUB-CLASSE_RURAL'!$E$13,
IF(DK3=8,'SUB-CLASSE_RURAL'!$E$14,
IF(DK3=9,'SUB-CLASSE_RURAL'!$E$15,
IF(DK3=10,'SUB-CLASSE_RURAL'!$E$16,
IF(DK3=11,RAMO2001,
IF(DK3=12,RAMO3001,
IF(DK3=13,RAMO3002,
IF(DK3=14,RAMO3003,
IF(DK3=15,RAMO3004,
IF(DK3=16,RAMO3006,
IF(DK3=17,'SUB-CLASSE_RURAL'!$E$1766,
IF(DK3=18,RAMO3008,
IF(DK3=19,RAMO3009,
IF(DK3=20,RAMO3010,
IF(DK3=21,RAMO3011,
IF(DK3=22,RAMO3012,
IF(DK3=23,RAMO4001,
IF(DK3=24,RAMO4003,
IF(DK3=25,RAMO4006,
IF(DK3=26,RAMO4007,
IF(DK3=27,RAMO4008,
IF(DK3=28,'SUB-CLASSE_RURAL'!$E$2867,
IF(DK3=29,RAMO4010,
IF(DK3=30,RAMO4015,
IF(DK3=31,RAMO4016,
IF(DK3=32,RAMO4017,
IF(DK3=33,"",
IF(DK3=34,RAMO4025,
IF(DK3=35,"",
IF(DK3=36,RAMO4027,
IF(DK3=37,"",
IF(DK3=38,'SUB-CLASSE_RURAL'!$E$3204,
IF(DK3=39,RAMO5001,
IF(DK3=40,RAMO5003,
IF(DK3=41,RAMO5005,
IF(DK3=42,"",
IF(DK3=43,"",
IF(DK3=44,"",
IF(DK3=45,'SUB-CLASSE_RURAL'!$E$3890,
IF(DK3=46,'SUB-CLASSE_RURAL'!$E$3891,
IF(DK3=47,RAMO7002,
IF(DK3=48,RAMO7003,
IF(DK3=49,'SUB-CLASSE_RURAL'!$E$3904,
IF(DK3=50,RAMO8004,
IF(DK3=51,RAMO9001)))))))))))))))))))))))))))))))))))))))))))))))))))</f>
        <v>500301-Extração de carvão mineral</v>
      </c>
    </row>
    <row r="4" spans="7:117">
      <c r="G4">
        <v>1</v>
      </c>
      <c r="H4" s="151" t="str">
        <f>'Formulário Orçamento de Conexão'!C141</f>
        <v>Aquecedor de água por acumulação até 80 L</v>
      </c>
      <c r="I4" s="151">
        <f>'Formulário Orçamento de Conexão'!D141</f>
        <v>1500</v>
      </c>
      <c r="J4" s="151">
        <f>'Formulário Orçamento de Conexão'!D147</f>
        <v>0</v>
      </c>
      <c r="K4" s="151">
        <f>I4*J4</f>
        <v>0</v>
      </c>
      <c r="P4" t="str">
        <f>'Anexo-1'!C6</f>
        <v>Aquecedor de água por acumulação até 80 L</v>
      </c>
      <c r="U4">
        <v>1</v>
      </c>
      <c r="V4" s="151" t="str">
        <f>'Anexo-1'!C6</f>
        <v>Aquecedor de água por acumulação até 80 L</v>
      </c>
      <c r="W4" s="151">
        <f>'Anexo-1'!D6</f>
        <v>1500</v>
      </c>
      <c r="X4" s="151">
        <f>'Anexo-1'!D12</f>
        <v>0</v>
      </c>
      <c r="Y4" s="151">
        <f>W4*X4</f>
        <v>0</v>
      </c>
      <c r="AI4">
        <v>1</v>
      </c>
      <c r="AJ4" s="151" t="str">
        <f>'Anexo-1'!C151</f>
        <v>Aquecedor de água por acumulação até 80 L</v>
      </c>
      <c r="AK4" s="151">
        <f>'Anexo-1'!D151</f>
        <v>1500</v>
      </c>
      <c r="AL4" s="151">
        <f>'Anexo-1'!D157</f>
        <v>0</v>
      </c>
      <c r="AM4" s="151">
        <f>AK4*AL4</f>
        <v>0</v>
      </c>
      <c r="AT4" s="227"/>
      <c r="AU4" t="s">
        <v>570</v>
      </c>
      <c r="AY4" t="s">
        <v>571</v>
      </c>
      <c r="BC4" t="s">
        <v>572</v>
      </c>
      <c r="BD4" s="228"/>
      <c r="BI4" s="227"/>
      <c r="BJ4" t="s">
        <v>570</v>
      </c>
      <c r="BN4" t="s">
        <v>571</v>
      </c>
      <c r="BR4" t="s">
        <v>572</v>
      </c>
      <c r="BS4" s="228"/>
      <c r="CB4" t="s">
        <v>180</v>
      </c>
      <c r="CF4" t="s">
        <v>180</v>
      </c>
      <c r="CN4" s="10"/>
      <c r="CV4" t="s">
        <v>309</v>
      </c>
      <c r="CX4" t="s">
        <v>827</v>
      </c>
      <c r="DM4" t="str">
        <v>500302-Beneficiamento de carvão mineral</v>
      </c>
    </row>
    <row r="5" spans="7:117">
      <c r="G5">
        <v>2</v>
      </c>
      <c r="H5" s="151" t="str">
        <f>'Formulário Orçamento de Conexão'!F141</f>
        <v>Aquecedor de água por acumulação de 100 a 150 L</v>
      </c>
      <c r="I5" s="151">
        <f>'Formulário Orçamento de Conexão'!G141</f>
        <v>2500</v>
      </c>
      <c r="J5" s="151">
        <f>'Formulário Orçamento de Conexão'!G147</f>
        <v>0</v>
      </c>
      <c r="K5" s="151">
        <f t="shared" ref="K5:K68" si="0">I5*J5</f>
        <v>0</v>
      </c>
      <c r="P5" t="str">
        <f>'Anexo-1'!F6</f>
        <v>Aquecedor de água por acumulação de 100 a 150 L</v>
      </c>
      <c r="U5">
        <v>2</v>
      </c>
      <c r="V5" s="151" t="str">
        <f>'Anexo-1'!F6</f>
        <v>Aquecedor de água por acumulação de 100 a 150 L</v>
      </c>
      <c r="W5" s="151">
        <f>'Anexo-1'!G6</f>
        <v>2500</v>
      </c>
      <c r="X5" s="151">
        <f>'Anexo-1'!G12</f>
        <v>0</v>
      </c>
      <c r="Y5" s="151">
        <f t="shared" ref="Y5:Y68" si="1">W5*X5</f>
        <v>0</v>
      </c>
      <c r="AI5">
        <v>2</v>
      </c>
      <c r="AJ5" s="151" t="str">
        <f>'Anexo-1'!F151</f>
        <v>Aquecedor de água por acumulação de 100 a 150 L</v>
      </c>
      <c r="AK5" s="151">
        <f>'Anexo-1'!G151</f>
        <v>2500</v>
      </c>
      <c r="AL5" s="151">
        <f>'Anexo-1'!G157</f>
        <v>0</v>
      </c>
      <c r="AM5" s="151">
        <f t="shared" ref="AM5:AM68" si="2">AK5*AL5</f>
        <v>0</v>
      </c>
      <c r="AT5" s="227" t="s">
        <v>573</v>
      </c>
      <c r="AU5" t="s">
        <v>574</v>
      </c>
      <c r="AX5" t="s">
        <v>573</v>
      </c>
      <c r="AY5" t="s">
        <v>574</v>
      </c>
      <c r="BB5" t="s">
        <v>573</v>
      </c>
      <c r="BC5" t="s">
        <v>574</v>
      </c>
      <c r="BD5" s="228"/>
      <c r="BI5" s="227" t="s">
        <v>573</v>
      </c>
      <c r="BJ5" t="s">
        <v>574</v>
      </c>
      <c r="BM5" t="s">
        <v>573</v>
      </c>
      <c r="BN5" t="s">
        <v>574</v>
      </c>
      <c r="BQ5" t="s">
        <v>573</v>
      </c>
      <c r="BR5" t="s">
        <v>574</v>
      </c>
      <c r="BS5" s="228"/>
      <c r="CF5" t="s">
        <v>388</v>
      </c>
      <c r="CN5" s="10"/>
      <c r="CV5" t="s">
        <v>177</v>
      </c>
      <c r="CX5" t="s">
        <v>802</v>
      </c>
      <c r="DM5" t="str">
        <v>600001-Extração de petróleo e gás natural</v>
      </c>
    </row>
    <row r="6" spans="7:117">
      <c r="G6">
        <v>3</v>
      </c>
      <c r="H6" s="151" t="str">
        <f>'Formulário Orçamento de Conexão'!H141</f>
        <v>Aquecedor de água por acumulação de 200 a 400 L</v>
      </c>
      <c r="I6" s="151">
        <f>'Formulário Orçamento de Conexão'!I141</f>
        <v>4000</v>
      </c>
      <c r="J6" s="151">
        <f>'Formulário Orçamento de Conexão'!I147</f>
        <v>0</v>
      </c>
      <c r="K6" s="151">
        <f t="shared" si="0"/>
        <v>0</v>
      </c>
      <c r="U6">
        <v>3</v>
      </c>
      <c r="V6" s="151" t="str">
        <f>'Anexo-1'!H6</f>
        <v>Aquecedor de água por acumulação de 200 a 400 L</v>
      </c>
      <c r="W6" s="151">
        <f>'Anexo-1'!I6</f>
        <v>4000</v>
      </c>
      <c r="X6" s="151">
        <f>'Anexo-1'!I12</f>
        <v>0</v>
      </c>
      <c r="Y6" s="151">
        <f t="shared" si="1"/>
        <v>0</v>
      </c>
      <c r="AI6">
        <v>3</v>
      </c>
      <c r="AJ6" s="151" t="str">
        <f>'Anexo-1'!H151</f>
        <v>Aquecedor de água por acumulação de 200 a 400 L</v>
      </c>
      <c r="AK6" s="151">
        <f>'Anexo-1'!I151</f>
        <v>4000</v>
      </c>
      <c r="AL6" s="151">
        <f>'Anexo-1'!I157</f>
        <v>0</v>
      </c>
      <c r="AM6" s="151">
        <f t="shared" si="2"/>
        <v>0</v>
      </c>
      <c r="AT6" s="227">
        <v>1</v>
      </c>
      <c r="AU6" t="str">
        <f>IF(AND('Formulário Orçamento de Conexão'!G253="Bifásico",'Formulário Orçamento de Conexão'!R253&lt;&gt;""),"Sim","Não")</f>
        <v>Não</v>
      </c>
      <c r="AV6">
        <f>IF(AU6="Sim",1,0)</f>
        <v>0</v>
      </c>
      <c r="AX6">
        <v>1</v>
      </c>
      <c r="AY6" t="str">
        <f>IF(AND('Anexo-1'!G118="Bifásico",'Anexo-1'!R118&lt;&gt;""),"Sim","Não")</f>
        <v>Não</v>
      </c>
      <c r="AZ6">
        <f>IF(AY6="Sim",1,0)</f>
        <v>0</v>
      </c>
      <c r="BB6">
        <v>1</v>
      </c>
      <c r="BC6" t="str">
        <f>IF(AND('Anexo-1'!G262="Bifásico",'Anexo-1'!R262&lt;&gt;""),"Sim","Não")</f>
        <v>Não</v>
      </c>
      <c r="BD6" s="228">
        <f>IF(BC6="Sim",1,0)</f>
        <v>0</v>
      </c>
      <c r="BI6" s="227">
        <v>1</v>
      </c>
      <c r="BJ6" t="str">
        <f>IF(AND('Formulário Orçamento de Conexão'!G253="Trifásico",'Formulário Orçamento de Conexão'!R253&lt;&gt;0),"Sim","Não")</f>
        <v>Não</v>
      </c>
      <c r="BK6">
        <f>IF(BJ6="Sim",1,0)</f>
        <v>0</v>
      </c>
      <c r="BM6">
        <v>1</v>
      </c>
      <c r="BN6" t="str">
        <f>IF(AND('Anexo-1'!G118="Trifásico",'Anexo-1'!R118&lt;&gt;0),"Sim","Não")</f>
        <v>Sim</v>
      </c>
      <c r="BO6">
        <f>IF(BN6="Sim",1,0)</f>
        <v>1</v>
      </c>
      <c r="BQ6">
        <v>1</v>
      </c>
      <c r="BR6" t="str">
        <f>IF(AND('Anexo-1'!G262="Trifásico",'Anexo-1'!R262&lt;&gt;0),"Sim","Não")</f>
        <v>Sim</v>
      </c>
      <c r="BS6" s="228">
        <f>IF(BR6="Sim",1,0)</f>
        <v>1</v>
      </c>
      <c r="CN6" s="10"/>
      <c r="CV6" t="s">
        <v>392</v>
      </c>
      <c r="CX6" t="s">
        <v>828</v>
      </c>
      <c r="DM6" t="str">
        <v>600002-Extração e beneficiamento de xisto</v>
      </c>
    </row>
    <row r="7" spans="7:117">
      <c r="G7">
        <v>4</v>
      </c>
      <c r="H7" s="151" t="str">
        <f>'Formulário Orçamento de Conexão'!J141</f>
        <v xml:space="preserve">Aquecedor de água por Tampa </v>
      </c>
      <c r="I7" s="151">
        <f>'Formulário Orçamento de Conexão'!K141</f>
        <v>6000</v>
      </c>
      <c r="J7" s="151">
        <f>'Formulário Orçamento de Conexão'!K147</f>
        <v>0</v>
      </c>
      <c r="K7" s="151">
        <f t="shared" si="0"/>
        <v>0</v>
      </c>
      <c r="U7">
        <v>4</v>
      </c>
      <c r="V7" s="151" t="str">
        <f>'Anexo-1'!J6</f>
        <v xml:space="preserve">Aquecedor de água por Tampa </v>
      </c>
      <c r="W7" s="151">
        <f>'Anexo-1'!K6</f>
        <v>6000</v>
      </c>
      <c r="X7" s="151">
        <f>'Anexo-1'!K12</f>
        <v>0</v>
      </c>
      <c r="Y7" s="151">
        <f t="shared" si="1"/>
        <v>0</v>
      </c>
      <c r="AI7">
        <v>4</v>
      </c>
      <c r="AJ7" s="151" t="str">
        <f>'Anexo-1'!J151</f>
        <v xml:space="preserve">Aquecedor de água por Tampa </v>
      </c>
      <c r="AK7" s="151">
        <f>'Anexo-1'!K151</f>
        <v>6000</v>
      </c>
      <c r="AL7" s="151">
        <f>'Anexo-1'!K157</f>
        <v>0</v>
      </c>
      <c r="AM7" s="151">
        <f t="shared" si="2"/>
        <v>0</v>
      </c>
      <c r="AT7" s="227">
        <v>2</v>
      </c>
      <c r="AU7" t="str">
        <f>IF(AND('Formulário Orçamento de Conexão'!G254="Bifásico",'Formulário Orçamento de Conexão'!R254&lt;&gt;""),"Sim","Não")</f>
        <v>Não</v>
      </c>
      <c r="AV7">
        <f t="shared" ref="AV7:AV14" si="3">IF(AU7="Sim",1,0)</f>
        <v>0</v>
      </c>
      <c r="AX7">
        <v>2</v>
      </c>
      <c r="AY7" t="str">
        <f>IF(AND('Anexo-1'!G119="Bifásico",'Anexo-1'!R119&lt;&gt;""),"Sim","Não")</f>
        <v>Não</v>
      </c>
      <c r="AZ7">
        <f t="shared" ref="AZ7:AZ14" si="4">IF(AY7="Sim",1,0)</f>
        <v>0</v>
      </c>
      <c r="BB7">
        <v>2</v>
      </c>
      <c r="BC7" t="str">
        <f>IF(AND('Anexo-1'!G263="Bifásico",'Anexo-1'!R263&lt;&gt;""),"Sim","Não")</f>
        <v>Não</v>
      </c>
      <c r="BD7" s="228">
        <f t="shared" ref="BD7:BD14" si="5">IF(BC7="Sim",1,0)</f>
        <v>0</v>
      </c>
      <c r="BI7" s="227">
        <v>2</v>
      </c>
      <c r="BJ7" t="str">
        <f>IF(AND('Formulário Orçamento de Conexão'!G254="Trifásico",'Formulário Orçamento de Conexão'!R254&lt;&gt;0),"Sim","Não")</f>
        <v>Não</v>
      </c>
      <c r="BK7">
        <f t="shared" ref="BK7:BK14" si="6">IF(BJ7="Sim",1,0)</f>
        <v>0</v>
      </c>
      <c r="BM7">
        <v>2</v>
      </c>
      <c r="BN7" t="str">
        <f>IF(AND('Anexo-1'!G119="Trifásico",'Anexo-1'!R119&lt;&gt;0),"Sim","Não")</f>
        <v>Não</v>
      </c>
      <c r="BO7">
        <f t="shared" ref="BO7:BO14" si="7">IF(BN7="Sim",1,0)</f>
        <v>0</v>
      </c>
      <c r="BQ7">
        <v>2</v>
      </c>
      <c r="BR7" t="str">
        <f>IF(AND('Anexo-1'!G263="Trifásico",'Anexo-1'!R263&lt;&gt;0),"Sim","Não")</f>
        <v>Não</v>
      </c>
      <c r="BS7" s="228">
        <f t="shared" ref="BS7:BS14" si="8">IF(BR7="Sim",1,0)</f>
        <v>0</v>
      </c>
      <c r="CN7" s="10"/>
      <c r="CX7" t="s">
        <v>829</v>
      </c>
      <c r="DM7" t="str">
        <v>600003-Extração e beneficiamento de areias betuminosas</v>
      </c>
    </row>
    <row r="8" spans="7:117">
      <c r="G8">
        <v>5</v>
      </c>
      <c r="H8" s="151" t="str">
        <f>'Formulário Orçamento de Conexão'!L141</f>
        <v>Aquecedor de ambiente</v>
      </c>
      <c r="I8" s="151">
        <f>'Formulário Orçamento de Conexão'!M141</f>
        <v>1000</v>
      </c>
      <c r="J8" s="151">
        <f>'Formulário Orçamento de Conexão'!M147</f>
        <v>0</v>
      </c>
      <c r="K8" s="151">
        <f t="shared" si="0"/>
        <v>0</v>
      </c>
      <c r="U8">
        <v>5</v>
      </c>
      <c r="V8" s="151" t="str">
        <f>'Anexo-1'!L6</f>
        <v>Aquecedor de ambiente</v>
      </c>
      <c r="W8" s="151">
        <f>'Anexo-1'!M6</f>
        <v>1000</v>
      </c>
      <c r="X8" s="151">
        <f>'Anexo-1'!M12</f>
        <v>0</v>
      </c>
      <c r="Y8" s="151">
        <f t="shared" si="1"/>
        <v>0</v>
      </c>
      <c r="AI8">
        <v>5</v>
      </c>
      <c r="AJ8" s="151" t="str">
        <f>'Anexo-1'!L151</f>
        <v>Aquecedor de ambiente</v>
      </c>
      <c r="AK8" s="151">
        <f>'Anexo-1'!M151</f>
        <v>1000</v>
      </c>
      <c r="AL8" s="151">
        <f>'Anexo-1'!M157</f>
        <v>0</v>
      </c>
      <c r="AM8" s="151">
        <f t="shared" si="2"/>
        <v>0</v>
      </c>
      <c r="AT8" s="227">
        <v>3</v>
      </c>
      <c r="AU8" t="str">
        <f>IF(AND('Formulário Orçamento de Conexão'!G255="Bifásico",'Formulário Orçamento de Conexão'!R255&lt;&gt;""),"Sim","Não")</f>
        <v>Não</v>
      </c>
      <c r="AV8">
        <f t="shared" si="3"/>
        <v>0</v>
      </c>
      <c r="AX8">
        <v>3</v>
      </c>
      <c r="AY8" t="str">
        <f>IF(AND('Anexo-1'!G120="Bifásico",'Anexo-1'!R120&lt;&gt;""),"Sim","Não")</f>
        <v>Não</v>
      </c>
      <c r="AZ8">
        <f t="shared" si="4"/>
        <v>0</v>
      </c>
      <c r="BB8">
        <v>3</v>
      </c>
      <c r="BC8" t="str">
        <f>IF(AND('Anexo-1'!G264="Bifásico",'Anexo-1'!R264&lt;&gt;""),"Sim","Não")</f>
        <v>Não</v>
      </c>
      <c r="BD8" s="228">
        <f t="shared" si="5"/>
        <v>0</v>
      </c>
      <c r="BI8" s="227">
        <v>3</v>
      </c>
      <c r="BJ8" t="str">
        <f>IF(AND('Formulário Orçamento de Conexão'!G255="Trifásico",'Formulário Orçamento de Conexão'!R255&lt;&gt;0),"Sim","Não")</f>
        <v>Não</v>
      </c>
      <c r="BK8">
        <f t="shared" si="6"/>
        <v>0</v>
      </c>
      <c r="BM8">
        <v>3</v>
      </c>
      <c r="BN8" t="str">
        <f>IF(AND('Anexo-1'!G120="Trifásico",'Anexo-1'!R120&lt;&gt;0),"Sim","Não")</f>
        <v>Não</v>
      </c>
      <c r="BO8">
        <f t="shared" si="7"/>
        <v>0</v>
      </c>
      <c r="BQ8">
        <v>3</v>
      </c>
      <c r="BR8" t="str">
        <f>IF(AND('Anexo-1'!G264="Trifásico",'Anexo-1'!R264&lt;&gt;0),"Sim","Não")</f>
        <v>Não</v>
      </c>
      <c r="BS8" s="228">
        <f t="shared" si="8"/>
        <v>0</v>
      </c>
      <c r="CN8" s="10"/>
      <c r="CX8" t="s">
        <v>830</v>
      </c>
      <c r="DM8" t="str">
        <v>710301-Extração de minério de ferro</v>
      </c>
    </row>
    <row r="9" spans="7:117">
      <c r="G9">
        <v>6</v>
      </c>
      <c r="H9" s="151" t="str">
        <f>'Formulário Orçamento de Conexão'!N141</f>
        <v xml:space="preserve">Aspirador de pó residencial </v>
      </c>
      <c r="I9" s="151">
        <f>'Formulário Orçamento de Conexão'!O141</f>
        <v>600</v>
      </c>
      <c r="J9" s="151">
        <f>'Formulário Orçamento de Conexão'!O147</f>
        <v>0</v>
      </c>
      <c r="K9" s="151">
        <f t="shared" si="0"/>
        <v>0</v>
      </c>
      <c r="U9">
        <v>6</v>
      </c>
      <c r="V9" s="151" t="str">
        <f>'Anexo-1'!N6</f>
        <v xml:space="preserve">Aspirador de pó residencial </v>
      </c>
      <c r="W9" s="151">
        <f>'Anexo-1'!O6</f>
        <v>600</v>
      </c>
      <c r="X9" s="151">
        <f>'Anexo-1'!O12</f>
        <v>0</v>
      </c>
      <c r="Y9" s="151">
        <f t="shared" si="1"/>
        <v>0</v>
      </c>
      <c r="AI9">
        <v>6</v>
      </c>
      <c r="AJ9" s="151" t="str">
        <f>'Anexo-1'!N151</f>
        <v xml:space="preserve">Aspirador de pó residencial </v>
      </c>
      <c r="AK9" s="151">
        <f>'Anexo-1'!O151</f>
        <v>600</v>
      </c>
      <c r="AL9" s="151">
        <f>'Anexo-1'!O157</f>
        <v>0</v>
      </c>
      <c r="AM9" s="151">
        <f t="shared" si="2"/>
        <v>0</v>
      </c>
      <c r="AT9" s="227">
        <v>4</v>
      </c>
      <c r="AU9" t="str">
        <f>IF(AND('Formulário Orçamento de Conexão'!G256="Bifásico",'Formulário Orçamento de Conexão'!R256&lt;&gt;""),"Sim","Não")</f>
        <v>Não</v>
      </c>
      <c r="AV9">
        <f t="shared" si="3"/>
        <v>0</v>
      </c>
      <c r="AX9">
        <v>4</v>
      </c>
      <c r="AY9" t="str">
        <f>IF(AND('Anexo-1'!G121="Bifásico",'Anexo-1'!R121&lt;&gt;""),"Sim","Não")</f>
        <v>Não</v>
      </c>
      <c r="AZ9">
        <f t="shared" si="4"/>
        <v>0</v>
      </c>
      <c r="BB9">
        <v>4</v>
      </c>
      <c r="BC9" t="str">
        <f>IF(AND('Anexo-1'!G265="Bifásico",'Anexo-1'!R265&lt;&gt;""),"Sim","Não")</f>
        <v>Não</v>
      </c>
      <c r="BD9" s="228">
        <f t="shared" si="5"/>
        <v>0</v>
      </c>
      <c r="BI9" s="227">
        <v>4</v>
      </c>
      <c r="BJ9" t="str">
        <f>IF(AND('Formulário Orçamento de Conexão'!G256="Trifásico",'Formulário Orçamento de Conexão'!R256&lt;&gt;0),"Sim","Não")</f>
        <v>Não</v>
      </c>
      <c r="BK9">
        <f t="shared" si="6"/>
        <v>0</v>
      </c>
      <c r="BM9">
        <v>4</v>
      </c>
      <c r="BN9" t="str">
        <f>IF(AND('Anexo-1'!G121="Trifásico",'Anexo-1'!R121&lt;&gt;0),"Sim","Não")</f>
        <v>Não</v>
      </c>
      <c r="BO9">
        <f t="shared" si="7"/>
        <v>0</v>
      </c>
      <c r="BQ9">
        <v>4</v>
      </c>
      <c r="BR9" t="str">
        <f>IF(AND('Anexo-1'!G265="Trifásico",'Anexo-1'!R265&lt;&gt;0),"Sim","Não")</f>
        <v>Não</v>
      </c>
      <c r="BS9" s="228">
        <f t="shared" si="8"/>
        <v>0</v>
      </c>
      <c r="CN9" s="10"/>
      <c r="CX9" t="s">
        <v>831</v>
      </c>
      <c r="DM9" t="str">
        <v>710302-Pelotização, sinterização e outros beneficiamentos de minério de ferro</v>
      </c>
    </row>
    <row r="10" spans="7:117">
      <c r="G10">
        <v>7</v>
      </c>
      <c r="H10" s="151" t="str">
        <f>'Formulário Orçamento de Conexão'!P141</f>
        <v>Assadeira Grande</v>
      </c>
      <c r="I10" s="151">
        <f>'Formulário Orçamento de Conexão'!Q141</f>
        <v>1000</v>
      </c>
      <c r="J10" s="151">
        <f>'Formulário Orçamento de Conexão'!Q147</f>
        <v>0</v>
      </c>
      <c r="K10" s="151">
        <f t="shared" si="0"/>
        <v>0</v>
      </c>
      <c r="U10">
        <v>7</v>
      </c>
      <c r="V10" s="151" t="str">
        <f>'Anexo-1'!P6</f>
        <v>Assadeira Grande</v>
      </c>
      <c r="W10" s="151">
        <f>'Anexo-1'!Q6</f>
        <v>1000</v>
      </c>
      <c r="X10" s="151">
        <f>'Anexo-1'!Q12</f>
        <v>0</v>
      </c>
      <c r="Y10" s="151">
        <f t="shared" si="1"/>
        <v>0</v>
      </c>
      <c r="AI10">
        <v>7</v>
      </c>
      <c r="AJ10" s="151" t="str">
        <f>'Anexo-1'!P151</f>
        <v>Assadeira Grande</v>
      </c>
      <c r="AK10" s="151">
        <f>'Anexo-1'!Q151</f>
        <v>1000</v>
      </c>
      <c r="AL10" s="151">
        <f>'Anexo-1'!Q157</f>
        <v>0</v>
      </c>
      <c r="AM10" s="151">
        <f t="shared" si="2"/>
        <v>0</v>
      </c>
      <c r="AT10" s="227">
        <v>5</v>
      </c>
      <c r="AU10" t="str">
        <f>IF(AND('Formulário Orçamento de Conexão'!G257="Bifásico",'Formulário Orçamento de Conexão'!R257&lt;&gt;""),"Sim","Não")</f>
        <v>Não</v>
      </c>
      <c r="AV10">
        <f t="shared" si="3"/>
        <v>0</v>
      </c>
      <c r="AX10">
        <v>5</v>
      </c>
      <c r="AY10" t="str">
        <f>IF(AND('Anexo-1'!G122="Bifásico",'Anexo-1'!R122&lt;&gt;""),"Sim","Não")</f>
        <v>Não</v>
      </c>
      <c r="AZ10">
        <f t="shared" si="4"/>
        <v>0</v>
      </c>
      <c r="BB10">
        <v>5</v>
      </c>
      <c r="BC10" t="str">
        <f>IF(AND('Anexo-1'!G266="Bifásico",'Anexo-1'!R266&lt;&gt;""),"Sim","Não")</f>
        <v>Não</v>
      </c>
      <c r="BD10" s="228">
        <f t="shared" si="5"/>
        <v>0</v>
      </c>
      <c r="BI10" s="227">
        <v>5</v>
      </c>
      <c r="BJ10" t="str">
        <f>IF(AND('Formulário Orçamento de Conexão'!G257="Trifásico",'Formulário Orçamento de Conexão'!R257&lt;&gt;0),"Sim","Não")</f>
        <v>Não</v>
      </c>
      <c r="BK10">
        <f t="shared" si="6"/>
        <v>0</v>
      </c>
      <c r="BM10">
        <v>5</v>
      </c>
      <c r="BN10" t="str">
        <f>IF(AND('Anexo-1'!G122="Trifásico",'Anexo-1'!R122&lt;&gt;0),"Sim","Não")</f>
        <v>Não</v>
      </c>
      <c r="BO10">
        <f t="shared" si="7"/>
        <v>0</v>
      </c>
      <c r="BQ10">
        <v>5</v>
      </c>
      <c r="BR10" t="str">
        <f>IF(AND('Anexo-1'!G266="Trifásico",'Anexo-1'!R266&lt;&gt;0),"Sim","Não")</f>
        <v>Não</v>
      </c>
      <c r="BS10" s="228">
        <f t="shared" si="8"/>
        <v>0</v>
      </c>
      <c r="CN10" s="10"/>
      <c r="DM10" t="str">
        <v>721901-Extração de minério de alumínio</v>
      </c>
    </row>
    <row r="11" spans="7:117">
      <c r="G11">
        <v>8</v>
      </c>
      <c r="H11" s="151" t="str">
        <f>'Formulário Orçamento de Conexão'!C151</f>
        <v xml:space="preserve">Assadeira pequena </v>
      </c>
      <c r="I11" s="151">
        <f>'Formulário Orçamento de Conexão'!D151</f>
        <v>500</v>
      </c>
      <c r="J11" s="151">
        <f>'Formulário Orçamento de Conexão'!D157</f>
        <v>0</v>
      </c>
      <c r="K11" s="151">
        <f t="shared" si="0"/>
        <v>0</v>
      </c>
      <c r="U11">
        <v>8</v>
      </c>
      <c r="V11" s="151" t="str">
        <f>'Anexo-1'!C16</f>
        <v xml:space="preserve">Assadeira pequena </v>
      </c>
      <c r="W11" s="151">
        <f>'Anexo-1'!D16</f>
        <v>500</v>
      </c>
      <c r="X11" s="151">
        <f>'Anexo-1'!D22</f>
        <v>0</v>
      </c>
      <c r="Y11" s="151">
        <f t="shared" si="1"/>
        <v>0</v>
      </c>
      <c r="AI11">
        <v>8</v>
      </c>
      <c r="AJ11" s="151" t="str">
        <f>'Anexo-1'!C161</f>
        <v xml:space="preserve">Assadeira pequena </v>
      </c>
      <c r="AK11" s="151">
        <f>'Anexo-1'!D161</f>
        <v>500</v>
      </c>
      <c r="AL11" s="151">
        <f>'Anexo-1'!D167</f>
        <v>0</v>
      </c>
      <c r="AM11" s="151">
        <f t="shared" si="2"/>
        <v>0</v>
      </c>
      <c r="AT11" s="227">
        <v>6</v>
      </c>
      <c r="AU11" t="str">
        <f>IF(AND('Formulário Orçamento de Conexão'!G258="Bifásico",'Formulário Orçamento de Conexão'!R258&lt;&gt;""),"Sim","Não")</f>
        <v>Não</v>
      </c>
      <c r="AV11">
        <f t="shared" si="3"/>
        <v>0</v>
      </c>
      <c r="AX11">
        <v>6</v>
      </c>
      <c r="AY11" t="str">
        <f>IF(AND('Anexo-1'!G123="Bifásico",'Anexo-1'!R123&lt;&gt;""),"Sim","Não")</f>
        <v>Não</v>
      </c>
      <c r="AZ11">
        <f t="shared" si="4"/>
        <v>0</v>
      </c>
      <c r="BB11">
        <v>6</v>
      </c>
      <c r="BC11" t="str">
        <f>IF(AND('Anexo-1'!G267="Bifásico",'Anexo-1'!R267&lt;&gt;""),"Sim","Não")</f>
        <v>Não</v>
      </c>
      <c r="BD11" s="228">
        <f t="shared" si="5"/>
        <v>0</v>
      </c>
      <c r="BI11" s="227">
        <v>6</v>
      </c>
      <c r="BJ11" t="str">
        <f>IF(AND('Formulário Orçamento de Conexão'!G258="Trifásico",'Formulário Orçamento de Conexão'!R258&lt;&gt;0),"Sim","Não")</f>
        <v>Não</v>
      </c>
      <c r="BK11">
        <f t="shared" si="6"/>
        <v>0</v>
      </c>
      <c r="BM11">
        <v>6</v>
      </c>
      <c r="BN11" t="str">
        <f>IF(AND('Anexo-1'!G123="Trifásico",'Anexo-1'!R123&lt;&gt;0),"Sim","Não")</f>
        <v>Não</v>
      </c>
      <c r="BO11">
        <f t="shared" si="7"/>
        <v>0</v>
      </c>
      <c r="BQ11">
        <v>6</v>
      </c>
      <c r="BR11" t="str">
        <f>IF(AND('Anexo-1'!G267="Trifásico",'Anexo-1'!R267&lt;&gt;0),"Sim","Não")</f>
        <v>Não</v>
      </c>
      <c r="BS11" s="228">
        <f t="shared" si="8"/>
        <v>0</v>
      </c>
      <c r="CN11" s="10"/>
      <c r="DM11" t="str">
        <v>721902-Beneficiamento de minério de alumínio</v>
      </c>
    </row>
    <row r="12" spans="7:117">
      <c r="G12">
        <v>9</v>
      </c>
      <c r="H12" s="151" t="str">
        <f>'Formulário Orçamento de Conexão'!F151</f>
        <v>Banheira de Hidromassagem</v>
      </c>
      <c r="I12">
        <f>'Formulário Orçamento de Conexão'!G151</f>
        <v>6600</v>
      </c>
      <c r="J12">
        <f>'Formulário Orçamento de Conexão'!G157</f>
        <v>0</v>
      </c>
      <c r="K12">
        <f t="shared" si="0"/>
        <v>0</v>
      </c>
      <c r="U12">
        <v>9</v>
      </c>
      <c r="V12" s="151" t="str">
        <f>'Anexo-1'!F16</f>
        <v>Banheira de Hidromassagem</v>
      </c>
      <c r="W12" s="151">
        <f>'Anexo-1'!G16</f>
        <v>6600</v>
      </c>
      <c r="X12">
        <f>'Anexo-1'!G22</f>
        <v>0</v>
      </c>
      <c r="Y12">
        <f t="shared" si="1"/>
        <v>0</v>
      </c>
      <c r="AI12">
        <v>9</v>
      </c>
      <c r="AJ12" s="151" t="str">
        <f>'Anexo-1'!F161</f>
        <v>Banheira de Hidromassagem</v>
      </c>
      <c r="AK12" s="151">
        <f>'Anexo-1'!G161</f>
        <v>6600</v>
      </c>
      <c r="AL12" s="151">
        <f>'Anexo-1'!G167</f>
        <v>0</v>
      </c>
      <c r="AM12">
        <f t="shared" si="2"/>
        <v>0</v>
      </c>
      <c r="AT12" s="227">
        <v>7</v>
      </c>
      <c r="AU12" t="str">
        <f>IF(AND('Formulário Orçamento de Conexão'!G259="Bifásico",'Formulário Orçamento de Conexão'!R259&lt;&gt;""),"Sim","Não")</f>
        <v>Não</v>
      </c>
      <c r="AV12">
        <f t="shared" si="3"/>
        <v>0</v>
      </c>
      <c r="AX12">
        <v>7</v>
      </c>
      <c r="AY12" t="str">
        <f>IF(AND('Anexo-1'!G124="Bifásico",'Anexo-1'!R124&lt;&gt;""),"Sim","Não")</f>
        <v>Não</v>
      </c>
      <c r="AZ12">
        <f t="shared" si="4"/>
        <v>0</v>
      </c>
      <c r="BB12">
        <v>7</v>
      </c>
      <c r="BC12" t="str">
        <f>IF(AND('Anexo-1'!G268="Bifásico",'Anexo-1'!R268&lt;&gt;""),"Sim","Não")</f>
        <v>Não</v>
      </c>
      <c r="BD12" s="228">
        <f t="shared" si="5"/>
        <v>0</v>
      </c>
      <c r="BI12" s="227">
        <v>7</v>
      </c>
      <c r="BJ12" t="str">
        <f>IF(AND('Formulário Orçamento de Conexão'!G259="Trifásico",'Formulário Orçamento de Conexão'!R259&lt;&gt;0),"Sim","Não")</f>
        <v>Não</v>
      </c>
      <c r="BK12">
        <f t="shared" si="6"/>
        <v>0</v>
      </c>
      <c r="BM12">
        <v>7</v>
      </c>
      <c r="BN12" t="str">
        <f>IF(AND('Anexo-1'!G124="Trifásico",'Anexo-1'!R124&lt;&gt;0),"Sim","Não")</f>
        <v>Não</v>
      </c>
      <c r="BO12">
        <f t="shared" si="7"/>
        <v>0</v>
      </c>
      <c r="BQ12">
        <v>7</v>
      </c>
      <c r="BR12" t="str">
        <f>IF(AND('Anexo-1'!G268="Trifásico",'Anexo-1'!R268&lt;&gt;0),"Sim","Não")</f>
        <v>Não</v>
      </c>
      <c r="BS12" s="228">
        <f t="shared" si="8"/>
        <v>0</v>
      </c>
      <c r="CN12" s="10"/>
      <c r="DM12" t="str">
        <v>722701-Extração de minério de estanho</v>
      </c>
    </row>
    <row r="13" spans="7:117">
      <c r="G13">
        <v>10</v>
      </c>
      <c r="H13" s="151" t="str">
        <f>'Formulário Orçamento de Conexão'!H151</f>
        <v xml:space="preserve">Batedeira de bolo </v>
      </c>
      <c r="I13" s="151">
        <f>'Formulário Orçamento de Conexão'!I151</f>
        <v>100</v>
      </c>
      <c r="J13" s="151">
        <f>'Formulário Orçamento de Conexão'!I157</f>
        <v>0</v>
      </c>
      <c r="K13" s="151">
        <f t="shared" si="0"/>
        <v>0</v>
      </c>
      <c r="U13">
        <v>10</v>
      </c>
      <c r="V13" s="151" t="str">
        <f>'Anexo-1'!H16</f>
        <v xml:space="preserve">Batedeira de bolo </v>
      </c>
      <c r="W13" s="151">
        <f>'Anexo-1'!I16</f>
        <v>100</v>
      </c>
      <c r="X13" s="151">
        <f>'Anexo-1'!I22</f>
        <v>0</v>
      </c>
      <c r="Y13" s="151">
        <f t="shared" si="1"/>
        <v>0</v>
      </c>
      <c r="AI13">
        <v>10</v>
      </c>
      <c r="AJ13" s="151" t="str">
        <f>'Anexo-1'!H161</f>
        <v xml:space="preserve">Batedeira de bolo </v>
      </c>
      <c r="AK13" s="151">
        <f>'Anexo-1'!I161</f>
        <v>100</v>
      </c>
      <c r="AL13" s="151">
        <f>'Anexo-1'!I167</f>
        <v>0</v>
      </c>
      <c r="AM13" s="151">
        <f t="shared" si="2"/>
        <v>0</v>
      </c>
      <c r="AT13" s="227">
        <v>8</v>
      </c>
      <c r="AU13" t="str">
        <f>IF(AND('Formulário Orçamento de Conexão'!G260="Bifásico",'Formulário Orçamento de Conexão'!R260&lt;&gt;""),"Sim","Não")</f>
        <v>Não</v>
      </c>
      <c r="AV13">
        <f t="shared" si="3"/>
        <v>0</v>
      </c>
      <c r="AX13">
        <v>8</v>
      </c>
      <c r="AY13" t="str">
        <f>IF(AND('Anexo-1'!G125="Bifásico",'Anexo-1'!R125&lt;&gt;""),"Sim","Não")</f>
        <v>Não</v>
      </c>
      <c r="AZ13">
        <f t="shared" si="4"/>
        <v>0</v>
      </c>
      <c r="BB13">
        <v>8</v>
      </c>
      <c r="BC13" t="str">
        <f>IF(AND('Anexo-1'!G269="Bifásico",'Anexo-1'!R269&lt;&gt;""),"Sim","Não")</f>
        <v>Não</v>
      </c>
      <c r="BD13" s="228">
        <f t="shared" si="5"/>
        <v>0</v>
      </c>
      <c r="BI13" s="227">
        <v>8</v>
      </c>
      <c r="BJ13" t="str">
        <f>IF(AND('Formulário Orçamento de Conexão'!G260="Trifásico",'Formulário Orçamento de Conexão'!R260&lt;&gt;0),"Sim","Não")</f>
        <v>Não</v>
      </c>
      <c r="BK13">
        <f t="shared" si="6"/>
        <v>0</v>
      </c>
      <c r="BM13">
        <v>8</v>
      </c>
      <c r="BN13" t="str">
        <f>IF(AND('Anexo-1'!G125="Trifásico",'Anexo-1'!R125&lt;&gt;0),"Sim","Não")</f>
        <v>Não</v>
      </c>
      <c r="BO13">
        <f t="shared" si="7"/>
        <v>0</v>
      </c>
      <c r="BQ13">
        <v>8</v>
      </c>
      <c r="BR13" t="str">
        <f>IF(AND('Anexo-1'!G269="Trifásico",'Anexo-1'!R269&lt;&gt;0),"Sim","Não")</f>
        <v>Não</v>
      </c>
      <c r="BS13" s="228">
        <f t="shared" si="8"/>
        <v>0</v>
      </c>
      <c r="CN13" s="10"/>
      <c r="DM13" t="str">
        <v>722702-Beneficiamento de minério de estanho</v>
      </c>
    </row>
    <row r="14" spans="7:117">
      <c r="G14">
        <v>11</v>
      </c>
      <c r="H14" s="151" t="str">
        <f>'Formulário Orçamento de Conexão'!J151</f>
        <v xml:space="preserve">Cafeteira elétrica pequena uso doméstico </v>
      </c>
      <c r="I14" s="151">
        <f>'Formulário Orçamento de Conexão'!K151</f>
        <v>600</v>
      </c>
      <c r="J14" s="151">
        <f>'Formulário Orçamento de Conexão'!K157</f>
        <v>0</v>
      </c>
      <c r="K14" s="151">
        <f t="shared" si="0"/>
        <v>0</v>
      </c>
      <c r="U14">
        <v>11</v>
      </c>
      <c r="V14" s="151" t="str">
        <f>'Anexo-1'!J16</f>
        <v xml:space="preserve">Cafeteira elétrica pequena uso doméstico </v>
      </c>
      <c r="W14" s="151">
        <f>'Anexo-1'!K16</f>
        <v>600</v>
      </c>
      <c r="X14" s="151">
        <f>'Anexo-1'!K22</f>
        <v>0</v>
      </c>
      <c r="Y14" s="151">
        <f t="shared" si="1"/>
        <v>0</v>
      </c>
      <c r="AI14">
        <v>11</v>
      </c>
      <c r="AJ14" s="151" t="str">
        <f>'Anexo-1'!J161</f>
        <v xml:space="preserve">Cafeteira elétrica pequena uso doméstico </v>
      </c>
      <c r="AK14" s="151">
        <f>'Anexo-1'!K161</f>
        <v>600</v>
      </c>
      <c r="AL14" s="151">
        <f>'Anexo-1'!K167</f>
        <v>0</v>
      </c>
      <c r="AM14" s="151">
        <f t="shared" si="2"/>
        <v>0</v>
      </c>
      <c r="AT14" s="227">
        <v>9</v>
      </c>
      <c r="AU14" t="str">
        <f>IF(AND('Formulário Orçamento de Conexão'!G261="Bifásico",'Formulário Orçamento de Conexão'!R261&lt;&gt;""),"Sim","Não")</f>
        <v>Não</v>
      </c>
      <c r="AV14">
        <f t="shared" si="3"/>
        <v>0</v>
      </c>
      <c r="AX14">
        <v>9</v>
      </c>
      <c r="AY14" t="str">
        <f>IF(AND('Anexo-1'!G126="Bifásico",'Anexo-1'!R126&lt;&gt;""),"Sim","Não")</f>
        <v>Não</v>
      </c>
      <c r="AZ14">
        <f t="shared" si="4"/>
        <v>0</v>
      </c>
      <c r="BB14">
        <v>9</v>
      </c>
      <c r="BC14" t="str">
        <f>IF(AND('Anexo-1'!G270="Bifásico",'Anexo-1'!R270&lt;&gt;""),"Sim","Não")</f>
        <v>Não</v>
      </c>
      <c r="BD14" s="228">
        <f t="shared" si="5"/>
        <v>0</v>
      </c>
      <c r="BI14" s="227">
        <v>9</v>
      </c>
      <c r="BJ14" t="str">
        <f>IF(AND('Formulário Orçamento de Conexão'!G261="Trifásico",'Formulário Orçamento de Conexão'!R261&lt;&gt;0),"Sim","Não")</f>
        <v>Não</v>
      </c>
      <c r="BK14">
        <f t="shared" si="6"/>
        <v>0</v>
      </c>
      <c r="BM14">
        <v>9</v>
      </c>
      <c r="BN14" t="str">
        <f>IF(AND('Anexo-1'!G126="Trifásico",'Anexo-1'!R126&lt;&gt;0),"Sim","Não")</f>
        <v>Não</v>
      </c>
      <c r="BO14">
        <f t="shared" si="7"/>
        <v>0</v>
      </c>
      <c r="BQ14">
        <v>9</v>
      </c>
      <c r="BR14" t="str">
        <f>IF(AND('Anexo-1'!G270="Trifásico",'Anexo-1'!R270&lt;&gt;0),"Sim","Não")</f>
        <v>Não</v>
      </c>
      <c r="BS14" s="228">
        <f t="shared" si="8"/>
        <v>0</v>
      </c>
      <c r="CN14" s="10"/>
      <c r="DM14" t="str">
        <v>723501-Extração de minério de manganês</v>
      </c>
    </row>
    <row r="15" spans="7:117">
      <c r="G15">
        <v>12</v>
      </c>
      <c r="H15" s="151" t="str">
        <f>'Formulário Orçamento de Conexão'!L151</f>
        <v xml:space="preserve">Cafeteira elétrica  uso comercial </v>
      </c>
      <c r="I15" s="151">
        <f>'Formulário Orçamento de Conexão'!M151</f>
        <v>1200</v>
      </c>
      <c r="J15" s="151">
        <f>'Formulário Orçamento de Conexão'!M157</f>
        <v>0</v>
      </c>
      <c r="K15" s="151">
        <f t="shared" si="0"/>
        <v>0</v>
      </c>
      <c r="U15">
        <v>12</v>
      </c>
      <c r="V15" s="151" t="str">
        <f>'Anexo-1'!L16</f>
        <v xml:space="preserve">Cafeteira elétrica  uso comercial </v>
      </c>
      <c r="W15" s="151">
        <f>'Anexo-1'!M16</f>
        <v>1200</v>
      </c>
      <c r="X15" s="151">
        <f>'Anexo-1'!M22</f>
        <v>0</v>
      </c>
      <c r="Y15" s="151">
        <f t="shared" si="1"/>
        <v>0</v>
      </c>
      <c r="AI15">
        <v>12</v>
      </c>
      <c r="AJ15" s="151" t="str">
        <f>'Anexo-1'!L161</f>
        <v xml:space="preserve">Cafeteira elétrica  uso comercial </v>
      </c>
      <c r="AK15" s="151">
        <f>'Anexo-1'!M161</f>
        <v>1200</v>
      </c>
      <c r="AL15" s="151">
        <f>'Anexo-1'!M167</f>
        <v>0</v>
      </c>
      <c r="AM15" s="151">
        <f t="shared" si="2"/>
        <v>0</v>
      </c>
      <c r="AT15" s="227"/>
      <c r="AV15" s="172">
        <f>SUM(AV6:AV14)</f>
        <v>0</v>
      </c>
      <c r="AZ15">
        <f>SUM(AZ6:AZ14)</f>
        <v>0</v>
      </c>
      <c r="BD15" s="228">
        <f>SUM(BD6:BD14)</f>
        <v>0</v>
      </c>
      <c r="BI15" s="227"/>
      <c r="BK15">
        <f>SUM(BK6:BK14)</f>
        <v>0</v>
      </c>
      <c r="BO15">
        <f>SUM(BO6:BO14)</f>
        <v>1</v>
      </c>
      <c r="BS15" s="228">
        <f>SUM(BS6:BS14)</f>
        <v>1</v>
      </c>
      <c r="CN15" s="10"/>
      <c r="CS15" s="182"/>
      <c r="CU15" s="525"/>
      <c r="DM15" t="str">
        <v>723502-Beneficiamento de minério de manganês</v>
      </c>
    </row>
    <row r="16" spans="7:117" ht="15.75" thickBot="1">
      <c r="G16">
        <v>13</v>
      </c>
      <c r="H16" s="151" t="str">
        <f>'Formulário Orçamento de Conexão'!N151</f>
        <v>Chuveiro Elétrico 127 V</v>
      </c>
      <c r="I16" s="151">
        <f>'Formulário Orçamento de Conexão'!O151</f>
        <v>4400</v>
      </c>
      <c r="J16" s="151">
        <f>'Formulário Orçamento de Conexão'!O157</f>
        <v>0</v>
      </c>
      <c r="K16" s="151">
        <f t="shared" si="0"/>
        <v>0</v>
      </c>
      <c r="U16">
        <v>13</v>
      </c>
      <c r="V16" s="151" t="str">
        <f>'Anexo-1'!N16</f>
        <v>Chuveiro Elétrico 127 V</v>
      </c>
      <c r="W16" s="151">
        <f>'Anexo-1'!O16</f>
        <v>4400</v>
      </c>
      <c r="X16" s="151">
        <f>'Anexo-1'!O22</f>
        <v>0</v>
      </c>
      <c r="Y16" s="151">
        <f t="shared" si="1"/>
        <v>0</v>
      </c>
      <c r="AI16">
        <v>13</v>
      </c>
      <c r="AJ16" s="151" t="str">
        <f>'Anexo-1'!N161</f>
        <v>Chuveiro Elétrico 127 V</v>
      </c>
      <c r="AK16" s="151">
        <f>'Anexo-1'!O161</f>
        <v>4400</v>
      </c>
      <c r="AL16" s="151">
        <f>'Anexo-1'!O167</f>
        <v>0</v>
      </c>
      <c r="AM16" s="151">
        <f t="shared" si="2"/>
        <v>0</v>
      </c>
      <c r="AT16" s="229" t="s">
        <v>653</v>
      </c>
      <c r="AU16" s="160"/>
      <c r="AV16" s="160" t="str">
        <f>IF(AV15&lt;&gt;0,"Sim","Não")</f>
        <v>Não</v>
      </c>
      <c r="AW16" s="160"/>
      <c r="AX16" s="229" t="s">
        <v>653</v>
      </c>
      <c r="AY16" s="160"/>
      <c r="AZ16" s="160" t="str">
        <f>IF(AZ15&lt;&gt;0,"Sim","Não")</f>
        <v>Não</v>
      </c>
      <c r="BA16" s="160"/>
      <c r="BB16" s="229" t="s">
        <v>653</v>
      </c>
      <c r="BC16" s="160"/>
      <c r="BD16" s="168" t="str">
        <f>IF(BD15&lt;&gt;0,"Sim","Não")</f>
        <v>Não</v>
      </c>
      <c r="BI16" s="229" t="s">
        <v>575</v>
      </c>
      <c r="BJ16" s="160"/>
      <c r="BK16" s="160" t="str">
        <f>IF(BK15&lt;&gt;0,"Sim","Não")</f>
        <v>Não</v>
      </c>
      <c r="BL16" s="160"/>
      <c r="BM16" s="160" t="s">
        <v>575</v>
      </c>
      <c r="BN16" s="160"/>
      <c r="BO16" s="160" t="str">
        <f>IF(BO15&lt;&gt;0,"Sim","Não")</f>
        <v>Sim</v>
      </c>
      <c r="BP16" s="160"/>
      <c r="BQ16" s="160" t="s">
        <v>575</v>
      </c>
      <c r="BR16" s="160"/>
      <c r="BS16" s="168" t="str">
        <f>IF(BS15&lt;&gt;0,"Sim","Não")</f>
        <v>Sim</v>
      </c>
      <c r="CN16" s="10"/>
      <c r="CU16" s="525"/>
      <c r="CV16" s="525"/>
      <c r="DM16" t="str">
        <v>724301-Extração de minério de metais preciosos</v>
      </c>
    </row>
    <row r="17" spans="7:117">
      <c r="G17">
        <v>14</v>
      </c>
      <c r="H17" s="151" t="str">
        <f>'Formulário Orçamento de Conexão'!P151</f>
        <v>Chuveiro Elétrico 220 V</v>
      </c>
      <c r="I17" s="151">
        <f>'Formulário Orçamento de Conexão'!Q151</f>
        <v>6000</v>
      </c>
      <c r="J17" s="151">
        <f>'Formulário Orçamento de Conexão'!Q157</f>
        <v>0</v>
      </c>
      <c r="K17" s="151">
        <f t="shared" si="0"/>
        <v>0</v>
      </c>
      <c r="U17">
        <v>14</v>
      </c>
      <c r="V17" s="151" t="str">
        <f>'Anexo-1'!P16</f>
        <v>Chuveiro Elétrico 220 V</v>
      </c>
      <c r="W17" s="151">
        <f>'Anexo-1'!Q16</f>
        <v>6000</v>
      </c>
      <c r="X17" s="151">
        <f>'Anexo-1'!Q22</f>
        <v>0</v>
      </c>
      <c r="Y17" s="151">
        <f t="shared" si="1"/>
        <v>0</v>
      </c>
      <c r="AI17">
        <v>14</v>
      </c>
      <c r="AJ17" s="151" t="str">
        <f>'Anexo-1'!P161</f>
        <v>Chuveiro Elétrico 220 V</v>
      </c>
      <c r="AK17" s="151">
        <f>'Anexo-1'!Q161</f>
        <v>6000</v>
      </c>
      <c r="AL17" s="151">
        <f>'Anexo-1'!Q167</f>
        <v>0</v>
      </c>
      <c r="AM17" s="151">
        <f t="shared" si="2"/>
        <v>0</v>
      </c>
      <c r="CN17" s="10"/>
      <c r="CU17" s="525"/>
      <c r="CV17" s="525"/>
      <c r="DM17" t="str">
        <v>724302-Beneficiamento de minério de metais preciosos</v>
      </c>
    </row>
    <row r="18" spans="7:117">
      <c r="G18">
        <v>15</v>
      </c>
      <c r="H18" s="151" t="str">
        <f>'Formulário Orçamento de Conexão'!C161</f>
        <v xml:space="preserve">Chuveiro 4 estações </v>
      </c>
      <c r="I18" s="151">
        <f>'Formulário Orçamento de Conexão'!D161</f>
        <v>6500</v>
      </c>
      <c r="J18" s="151">
        <f>'Formulário Orçamento de Conexão'!D167</f>
        <v>0</v>
      </c>
      <c r="K18" s="151">
        <f t="shared" si="0"/>
        <v>0</v>
      </c>
      <c r="U18">
        <v>15</v>
      </c>
      <c r="V18" s="151" t="str">
        <f>'Anexo-1'!C26</f>
        <v xml:space="preserve">Chuveiro 4 estações </v>
      </c>
      <c r="W18" s="151">
        <f>'Anexo-1'!D26</f>
        <v>6500</v>
      </c>
      <c r="X18" s="151">
        <f>'Anexo-1'!D32</f>
        <v>0</v>
      </c>
      <c r="Y18" s="151">
        <f t="shared" si="1"/>
        <v>0</v>
      </c>
      <c r="AI18">
        <v>15</v>
      </c>
      <c r="AJ18" s="151" t="str">
        <f>'Anexo-1'!C171</f>
        <v xml:space="preserve">Chuveiro 4 estações </v>
      </c>
      <c r="AK18" s="151">
        <f>'Anexo-1'!D171</f>
        <v>6500</v>
      </c>
      <c r="AL18" s="151">
        <f>'Anexo-1'!D177</f>
        <v>0</v>
      </c>
      <c r="AM18" s="151">
        <f t="shared" si="2"/>
        <v>0</v>
      </c>
      <c r="CN18" s="10"/>
      <c r="CU18" s="525"/>
      <c r="CV18" s="525"/>
      <c r="DM18" t="str">
        <v>725100-Extração de minerais radioativos</v>
      </c>
    </row>
    <row r="19" spans="7:117">
      <c r="G19">
        <v>16</v>
      </c>
      <c r="H19" s="151" t="str">
        <f>'Formulário Orçamento de Conexão'!F161</f>
        <v xml:space="preserve">Conjunto de som </v>
      </c>
      <c r="I19">
        <f>'Formulário Orçamento de Conexão'!G161</f>
        <v>100</v>
      </c>
      <c r="J19">
        <f>'Formulário Orçamento de Conexão'!G167</f>
        <v>0</v>
      </c>
      <c r="K19">
        <f t="shared" si="0"/>
        <v>0</v>
      </c>
      <c r="U19">
        <v>16</v>
      </c>
      <c r="V19" s="151" t="str">
        <f>'Anexo-1'!F26</f>
        <v xml:space="preserve">Conjunto de som </v>
      </c>
      <c r="W19" s="151">
        <f>'Anexo-1'!G26</f>
        <v>100</v>
      </c>
      <c r="X19">
        <f>'Anexo-1'!G32</f>
        <v>0</v>
      </c>
      <c r="Y19">
        <f t="shared" si="1"/>
        <v>0</v>
      </c>
      <c r="AI19">
        <v>16</v>
      </c>
      <c r="AJ19" s="151" t="str">
        <f>'Anexo-1'!F171</f>
        <v xml:space="preserve">Conjunto de som </v>
      </c>
      <c r="AK19" s="151">
        <f>'Anexo-1'!G171</f>
        <v>100</v>
      </c>
      <c r="AL19" s="151">
        <f>'Anexo-1'!G177</f>
        <v>0</v>
      </c>
      <c r="AM19">
        <f t="shared" si="2"/>
        <v>0</v>
      </c>
      <c r="AU19">
        <f>'Formulário Orçamento de Conexão'!G253+'Formulário Orçamento de Conexão'!G254</f>
        <v>0</v>
      </c>
      <c r="CN19" s="10"/>
      <c r="CU19" s="525"/>
      <c r="CV19" s="525"/>
      <c r="DM19" t="str">
        <v>729401-Extração de minérios de nióbio e titânio</v>
      </c>
    </row>
    <row r="20" spans="7:117">
      <c r="G20">
        <v>17</v>
      </c>
      <c r="H20" s="151" t="str">
        <f>'Formulário Orçamento de Conexão'!H161</f>
        <v xml:space="preserve">Ebulidor </v>
      </c>
      <c r="I20">
        <f>'Formulário Orçamento de Conexão'!I161</f>
        <v>1000</v>
      </c>
      <c r="J20">
        <f>'Formulário Orçamento de Conexão'!I167</f>
        <v>0</v>
      </c>
      <c r="K20">
        <f t="shared" si="0"/>
        <v>0</v>
      </c>
      <c r="U20">
        <v>17</v>
      </c>
      <c r="V20" s="151" t="str">
        <f>'Anexo-1'!H26</f>
        <v xml:space="preserve">Ebulidor </v>
      </c>
      <c r="W20" s="151">
        <f>'Anexo-1'!I26</f>
        <v>1000</v>
      </c>
      <c r="X20">
        <f>'Anexo-1'!I32</f>
        <v>0</v>
      </c>
      <c r="Y20">
        <f t="shared" si="1"/>
        <v>0</v>
      </c>
      <c r="AI20">
        <v>17</v>
      </c>
      <c r="AJ20" s="151" t="str">
        <f>'Anexo-1'!H171</f>
        <v xml:space="preserve">Ebulidor </v>
      </c>
      <c r="AK20" s="151">
        <f>'Anexo-1'!I171</f>
        <v>1000</v>
      </c>
      <c r="AL20" s="151">
        <f>'Anexo-1'!I177</f>
        <v>0</v>
      </c>
      <c r="AM20">
        <f t="shared" si="2"/>
        <v>0</v>
      </c>
      <c r="CN20" s="10"/>
      <c r="CU20" s="525"/>
      <c r="CV20" s="525"/>
      <c r="DM20" t="str">
        <v>729402-Extração de minério de tungstênio</v>
      </c>
    </row>
    <row r="21" spans="7:117">
      <c r="G21">
        <v>18</v>
      </c>
      <c r="H21" s="151" t="str">
        <f>'Formulário Orçamento de Conexão'!J161</f>
        <v xml:space="preserve">Enceradeira residencial </v>
      </c>
      <c r="I21" s="151">
        <f>'Formulário Orçamento de Conexão'!K161</f>
        <v>300</v>
      </c>
      <c r="J21" s="151">
        <f>'Formulário Orçamento de Conexão'!K167</f>
        <v>0</v>
      </c>
      <c r="K21" s="151">
        <f t="shared" si="0"/>
        <v>0</v>
      </c>
      <c r="U21">
        <v>18</v>
      </c>
      <c r="V21" s="151" t="str">
        <f>'Anexo-1'!J26</f>
        <v xml:space="preserve">Enceradeira residencial </v>
      </c>
      <c r="W21" s="151">
        <f>'Anexo-1'!K26</f>
        <v>300</v>
      </c>
      <c r="X21" s="151">
        <f>'Anexo-1'!K32</f>
        <v>0</v>
      </c>
      <c r="Y21" s="151">
        <f t="shared" si="1"/>
        <v>0</v>
      </c>
      <c r="AI21">
        <v>18</v>
      </c>
      <c r="AJ21" s="151" t="str">
        <f>'Anexo-1'!J171</f>
        <v xml:space="preserve">Enceradeira residencial </v>
      </c>
      <c r="AK21" s="151">
        <f>'Anexo-1'!K171</f>
        <v>300</v>
      </c>
      <c r="AL21" s="151">
        <f>'Anexo-1'!K177</f>
        <v>0</v>
      </c>
      <c r="AM21" s="151">
        <f t="shared" si="2"/>
        <v>0</v>
      </c>
      <c r="CN21" s="10"/>
      <c r="CU21" s="525"/>
      <c r="CV21" s="525"/>
      <c r="DM21" t="str">
        <v>729403-Extração de minério de níquel</v>
      </c>
    </row>
    <row r="22" spans="7:117" ht="15.75" thickBot="1">
      <c r="G22">
        <v>19</v>
      </c>
      <c r="H22" s="151" t="str">
        <f>'Formulário Orçamento de Conexão'!L161</f>
        <v xml:space="preserve">Espremedor de Frutas </v>
      </c>
      <c r="I22" s="151">
        <f>'Formulário Orçamento de Conexão'!M161</f>
        <v>200</v>
      </c>
      <c r="J22" s="151">
        <f>'Formulário Orçamento de Conexão'!M167</f>
        <v>0</v>
      </c>
      <c r="K22" s="151">
        <f t="shared" si="0"/>
        <v>0</v>
      </c>
      <c r="U22">
        <v>19</v>
      </c>
      <c r="V22" s="151" t="str">
        <f>'Anexo-1'!L26</f>
        <v xml:space="preserve">Espremedor de Frutas </v>
      </c>
      <c r="W22" s="151">
        <f>'Anexo-1'!M26</f>
        <v>200</v>
      </c>
      <c r="X22" s="151">
        <f>'Anexo-1'!M32</f>
        <v>0</v>
      </c>
      <c r="Y22" s="151">
        <f t="shared" si="1"/>
        <v>0</v>
      </c>
      <c r="AI22">
        <v>19</v>
      </c>
      <c r="AJ22" s="151" t="str">
        <f>'Anexo-1'!L171</f>
        <v xml:space="preserve">Espremedor de Frutas </v>
      </c>
      <c r="AK22" s="151">
        <f>'Anexo-1'!M171</f>
        <v>200</v>
      </c>
      <c r="AL22" s="151">
        <f>'Anexo-1'!M177</f>
        <v>0</v>
      </c>
      <c r="AM22" s="151">
        <f t="shared" si="2"/>
        <v>0</v>
      </c>
      <c r="CN22" s="10"/>
      <c r="CU22" s="525"/>
      <c r="CV22" s="525"/>
      <c r="DM22" t="str">
        <v>729404-Extração de minérios de cobre, chumbo, zinco e outros minerais metálicos não-ferrosos</v>
      </c>
    </row>
    <row r="23" spans="7:117" ht="18.75">
      <c r="G23">
        <v>20</v>
      </c>
      <c r="H23" s="151" t="str">
        <f>'Formulário Orçamento de Conexão'!N161</f>
        <v xml:space="preserve">Exaustor </v>
      </c>
      <c r="I23" s="151">
        <f>'Formulário Orçamento de Conexão'!O161</f>
        <v>150</v>
      </c>
      <c r="J23" s="151">
        <f>'Formulário Orçamento de Conexão'!O167</f>
        <v>0</v>
      </c>
      <c r="K23" s="151">
        <f t="shared" si="0"/>
        <v>0</v>
      </c>
      <c r="U23">
        <v>20</v>
      </c>
      <c r="V23" s="151" t="str">
        <f>'Anexo-1'!N26</f>
        <v xml:space="preserve">Exaustor </v>
      </c>
      <c r="W23" s="151">
        <f>'Anexo-1'!O26</f>
        <v>150</v>
      </c>
      <c r="X23" s="151">
        <f>'Anexo-1'!O32</f>
        <v>0</v>
      </c>
      <c r="Y23" s="151">
        <f t="shared" si="1"/>
        <v>0</v>
      </c>
      <c r="AI23">
        <v>20</v>
      </c>
      <c r="AJ23" s="151" t="str">
        <f>'Anexo-1'!N171</f>
        <v xml:space="preserve">Exaustor </v>
      </c>
      <c r="AK23" s="151">
        <f>'Anexo-1'!O171</f>
        <v>150</v>
      </c>
      <c r="AL23" s="151">
        <f>'Anexo-1'!O177</f>
        <v>0</v>
      </c>
      <c r="AM23" s="151">
        <f t="shared" si="2"/>
        <v>0</v>
      </c>
      <c r="AT23" s="1366" t="s">
        <v>654</v>
      </c>
      <c r="AU23" s="1367"/>
      <c r="AV23" s="1367"/>
      <c r="AW23" s="1367"/>
      <c r="AX23" s="1367"/>
      <c r="AY23" s="1367"/>
      <c r="AZ23" s="1367"/>
      <c r="BA23" s="1367"/>
      <c r="BB23" s="1367"/>
      <c r="BC23" s="1367"/>
      <c r="BD23" s="1368"/>
      <c r="BI23" s="1366" t="s">
        <v>891</v>
      </c>
      <c r="BJ23" s="1367"/>
      <c r="BK23" s="1367"/>
      <c r="BL23" s="1367"/>
      <c r="BM23" s="1367"/>
      <c r="BN23" s="1367"/>
      <c r="BO23" s="1367"/>
      <c r="BP23" s="1367"/>
      <c r="BQ23" s="1367"/>
      <c r="BR23" s="1367"/>
      <c r="BS23" s="1368"/>
      <c r="CN23" s="10"/>
      <c r="CU23" s="525"/>
      <c r="CV23" s="525"/>
      <c r="DM23" t="str">
        <v>729405-Beneficiamento de minérios de cobre, chumbo, zinco e outros minerais metálicos não-ferrosos</v>
      </c>
    </row>
    <row r="24" spans="7:117">
      <c r="G24">
        <v>21</v>
      </c>
      <c r="H24" s="151" t="str">
        <f>'Formulário Orçamento de Conexão'!P161</f>
        <v>Ferro elétrico automático de passar roupa</v>
      </c>
      <c r="I24" s="151">
        <f>'Formulário Orçamento de Conexão'!Q161</f>
        <v>1000</v>
      </c>
      <c r="J24" s="151">
        <f>'Formulário Orçamento de Conexão'!Q167</f>
        <v>0</v>
      </c>
      <c r="K24" s="151">
        <f t="shared" si="0"/>
        <v>0</v>
      </c>
      <c r="U24">
        <v>21</v>
      </c>
      <c r="V24" s="151" t="str">
        <f>'Anexo-1'!P26</f>
        <v>Ferro elétrico automático de passar roupa</v>
      </c>
      <c r="W24" s="151">
        <f>'Anexo-1'!Q26</f>
        <v>1000</v>
      </c>
      <c r="X24" s="151">
        <f>'Anexo-1'!Q32</f>
        <v>0</v>
      </c>
      <c r="Y24" s="151">
        <f t="shared" si="1"/>
        <v>0</v>
      </c>
      <c r="AI24">
        <v>21</v>
      </c>
      <c r="AJ24" s="151" t="str">
        <f>'Anexo-1'!P171</f>
        <v>Ferro elétrico automático de passar roupa</v>
      </c>
      <c r="AK24" s="151">
        <f>'Anexo-1'!Q171</f>
        <v>1000</v>
      </c>
      <c r="AL24" s="151">
        <f>'Anexo-1'!Q177</f>
        <v>0</v>
      </c>
      <c r="AM24" s="151">
        <f t="shared" si="2"/>
        <v>0</v>
      </c>
      <c r="AT24" s="227"/>
      <c r="BD24" s="228"/>
      <c r="BI24" s="227"/>
      <c r="BS24" s="228"/>
      <c r="CN24" s="10"/>
      <c r="CU24" s="525"/>
      <c r="CV24" s="525"/>
      <c r="DM24" t="str">
        <v>810001-Extração de ardósia e beneficiamento associado</v>
      </c>
    </row>
    <row r="25" spans="7:117">
      <c r="G25">
        <v>22</v>
      </c>
      <c r="H25" s="151" t="str">
        <f>'Formulário Orçamento de Conexão'!C171</f>
        <v>Ferro elétrico simples de passar roupa</v>
      </c>
      <c r="I25" s="151">
        <f>'Formulário Orçamento de Conexão'!D171</f>
        <v>500</v>
      </c>
      <c r="J25" s="151">
        <f>'Formulário Orçamento de Conexão'!D177</f>
        <v>0</v>
      </c>
      <c r="K25" s="151">
        <f t="shared" si="0"/>
        <v>0</v>
      </c>
      <c r="U25">
        <v>22</v>
      </c>
      <c r="V25" s="151" t="str">
        <f>'Anexo-1'!C36</f>
        <v>Ferro elétrico simples de passar roupa</v>
      </c>
      <c r="W25" s="151">
        <f>'Anexo-1'!D36</f>
        <v>500</v>
      </c>
      <c r="X25" s="151">
        <f>'Anexo-1'!D42</f>
        <v>0</v>
      </c>
      <c r="Y25" s="151">
        <f t="shared" si="1"/>
        <v>0</v>
      </c>
      <c r="AI25">
        <v>22</v>
      </c>
      <c r="AJ25" s="151" t="str">
        <f>'Anexo-1'!C181</f>
        <v>Ferro elétrico simples de passar roupa</v>
      </c>
      <c r="AK25" s="151">
        <f>'Anexo-1'!D181</f>
        <v>500</v>
      </c>
      <c r="AL25" s="151">
        <f>'Anexo-1'!D187</f>
        <v>0</v>
      </c>
      <c r="AM25" s="151">
        <f t="shared" si="2"/>
        <v>0</v>
      </c>
      <c r="AT25" s="227"/>
      <c r="AU25" t="s">
        <v>570</v>
      </c>
      <c r="AY25" t="s">
        <v>571</v>
      </c>
      <c r="BC25" t="s">
        <v>572</v>
      </c>
      <c r="BD25" s="228"/>
      <c r="BI25" s="227"/>
      <c r="BJ25" t="s">
        <v>570</v>
      </c>
      <c r="BN25" t="s">
        <v>571</v>
      </c>
      <c r="BR25" t="s">
        <v>572</v>
      </c>
      <c r="BS25" s="228"/>
      <c r="CN25" s="10"/>
      <c r="CU25" s="525"/>
      <c r="DM25" t="str">
        <v>810002-Extração de granito e beneficiamento associado</v>
      </c>
    </row>
    <row r="26" spans="7:117">
      <c r="G26">
        <v>23</v>
      </c>
      <c r="H26" s="151" t="str">
        <f>'Formulário Orçamento de Conexão'!F171</f>
        <v>Fogão comum com acendedor</v>
      </c>
      <c r="I26" s="151">
        <f>'Formulário Orçamento de Conexão'!G171</f>
        <v>90</v>
      </c>
      <c r="J26" s="151">
        <f>'Formulário Orçamento de Conexão'!G177</f>
        <v>0</v>
      </c>
      <c r="K26" s="151">
        <f t="shared" si="0"/>
        <v>0</v>
      </c>
      <c r="U26">
        <v>23</v>
      </c>
      <c r="V26" s="151" t="str">
        <f>'Anexo-1'!F36</f>
        <v>Fogão comum com acendedor</v>
      </c>
      <c r="W26" s="151">
        <f>'Anexo-1'!G36</f>
        <v>90</v>
      </c>
      <c r="X26" s="151">
        <f>'Anexo-1'!G42</f>
        <v>0</v>
      </c>
      <c r="Y26" s="151">
        <f t="shared" si="1"/>
        <v>0</v>
      </c>
      <c r="AI26">
        <v>23</v>
      </c>
      <c r="AJ26" s="151" t="str">
        <f>'Anexo-1'!F181</f>
        <v>Fogão comum com acendedor</v>
      </c>
      <c r="AK26" s="151">
        <f>'Anexo-1'!G181</f>
        <v>90</v>
      </c>
      <c r="AL26" s="151">
        <f>'Anexo-1'!G187</f>
        <v>0</v>
      </c>
      <c r="AM26" s="151">
        <f t="shared" si="2"/>
        <v>0</v>
      </c>
      <c r="AT26" s="227" t="s">
        <v>573</v>
      </c>
      <c r="AU26" t="s">
        <v>574</v>
      </c>
      <c r="AX26" t="s">
        <v>573</v>
      </c>
      <c r="AY26" t="s">
        <v>574</v>
      </c>
      <c r="BB26" t="s">
        <v>573</v>
      </c>
      <c r="BC26" t="s">
        <v>574</v>
      </c>
      <c r="BD26" s="228"/>
      <c r="BI26" s="227" t="s">
        <v>573</v>
      </c>
      <c r="BJ26" t="s">
        <v>574</v>
      </c>
      <c r="BM26" t="s">
        <v>573</v>
      </c>
      <c r="BN26" t="s">
        <v>574</v>
      </c>
      <c r="BQ26" t="s">
        <v>573</v>
      </c>
      <c r="BR26" t="s">
        <v>574</v>
      </c>
      <c r="BS26" s="228"/>
      <c r="CN26" s="10"/>
      <c r="CU26" s="525"/>
      <c r="DM26" t="str">
        <v>810003-Extração de mármore e beneficiamento associado</v>
      </c>
    </row>
    <row r="27" spans="7:117">
      <c r="G27">
        <v>24</v>
      </c>
      <c r="H27" s="151" t="str">
        <f>'Formulário Orçamento de Conexão'!H171</f>
        <v xml:space="preserve">Fogão elétrico 4 bocas </v>
      </c>
      <c r="I27" s="151">
        <f>'Formulário Orçamento de Conexão'!I171</f>
        <v>1500</v>
      </c>
      <c r="J27" s="151">
        <f>'Formulário Orçamento de Conexão'!I177</f>
        <v>0</v>
      </c>
      <c r="K27" s="151">
        <f t="shared" si="0"/>
        <v>0</v>
      </c>
      <c r="U27">
        <v>24</v>
      </c>
      <c r="V27" s="151" t="str">
        <f>'Anexo-1'!H36</f>
        <v xml:space="preserve">Fogão elétrico 4 bocas </v>
      </c>
      <c r="W27" s="151">
        <f>'Anexo-1'!I36</f>
        <v>1500</v>
      </c>
      <c r="X27" s="151">
        <f>'Anexo-1'!I42</f>
        <v>0</v>
      </c>
      <c r="Y27" s="151">
        <f t="shared" si="1"/>
        <v>0</v>
      </c>
      <c r="AI27">
        <v>24</v>
      </c>
      <c r="AJ27" s="151" t="str">
        <f>'Anexo-1'!H181</f>
        <v xml:space="preserve">Fogão elétrico 4 bocas </v>
      </c>
      <c r="AK27" s="151">
        <f>'Anexo-1'!I181</f>
        <v>1500</v>
      </c>
      <c r="AL27" s="151">
        <f>'Anexo-1'!I187</f>
        <v>0</v>
      </c>
      <c r="AM27" s="151">
        <f t="shared" si="2"/>
        <v>0</v>
      </c>
      <c r="AT27" s="227">
        <v>1</v>
      </c>
      <c r="AU27" t="str">
        <f>IF(AND('Formulário Orçamento de Conexão'!D242="Bifásico",'Formulário Orçamento de Conexão'!H242&lt;&gt;""),"Sim","Não")</f>
        <v>Não</v>
      </c>
      <c r="AV27">
        <f>IF(AU27="Sim",1,0)</f>
        <v>0</v>
      </c>
      <c r="AX27">
        <v>1</v>
      </c>
      <c r="AY27" t="str">
        <f>IF(AND('Anexo-1'!D107="Bifásico",'Anexo-1'!H107&lt;&gt;""),"Sim","Não")</f>
        <v>Não</v>
      </c>
      <c r="AZ27">
        <f>IF(AY27="Sim",1,0)</f>
        <v>0</v>
      </c>
      <c r="BB27">
        <v>1</v>
      </c>
      <c r="BC27" t="str">
        <f>IF(AND('Anexo-1'!D251="Bifásico",'Anexo-1'!H251&lt;&gt;""),"Sim","Não")</f>
        <v>Não</v>
      </c>
      <c r="BD27" s="228">
        <f>IF(BC27="Sim",1,0)</f>
        <v>0</v>
      </c>
      <c r="BI27" s="227">
        <v>1</v>
      </c>
      <c r="BJ27" t="str">
        <f>IF(AND('Formulário Orçamento de Conexão'!D242="Trifásico",'Formulário Orçamento de Conexão'!H242&lt;&gt;0),"Sim","Não")</f>
        <v>Não</v>
      </c>
      <c r="BK27">
        <f>IF(BJ27="Sim",1,0)</f>
        <v>0</v>
      </c>
      <c r="BM27">
        <v>1</v>
      </c>
      <c r="BN27" t="str">
        <f>IF(AND('Anexo-1'!D107="Trifásico",'Anexo-1'!H107&lt;&gt;0),"Sim","Não")</f>
        <v>Não</v>
      </c>
      <c r="BO27">
        <f>IF(BN27="Sim",1,0)</f>
        <v>0</v>
      </c>
      <c r="BQ27">
        <v>1</v>
      </c>
      <c r="BR27" t="str">
        <f>IF(AND('Anexo-1'!D251="Trifásico",'Anexo-1'!H251&lt;&gt;0),"Sim","Não")</f>
        <v>Não</v>
      </c>
      <c r="BS27" s="228">
        <f>IF(BR27="Sim",1,0)</f>
        <v>0</v>
      </c>
      <c r="CN27" s="10"/>
      <c r="CU27" s="525"/>
      <c r="DM27" t="str">
        <v>810004-Extração de calcário e dolomita e beneficiamento associado</v>
      </c>
    </row>
    <row r="28" spans="7:117">
      <c r="G28">
        <v>25</v>
      </c>
      <c r="H28" s="151" t="str">
        <f>'Formulário Orçamento de Conexão'!J171</f>
        <v>Fogão elétrico 6 bocas médio</v>
      </c>
      <c r="I28" s="151">
        <f>'Formulário Orçamento de Conexão'!K171</f>
        <v>2100</v>
      </c>
      <c r="J28" s="151">
        <f>'Formulário Orçamento de Conexão'!K177</f>
        <v>0</v>
      </c>
      <c r="K28" s="151">
        <f t="shared" si="0"/>
        <v>0</v>
      </c>
      <c r="U28">
        <v>25</v>
      </c>
      <c r="V28" s="151" t="str">
        <f>'Anexo-1'!J36</f>
        <v>Fogão elétrico 6 bocas médio</v>
      </c>
      <c r="W28" s="151">
        <f>'Anexo-1'!K36</f>
        <v>2100</v>
      </c>
      <c r="X28" s="151">
        <f>'Anexo-1'!K42</f>
        <v>0</v>
      </c>
      <c r="Y28" s="151">
        <f t="shared" si="1"/>
        <v>0</v>
      </c>
      <c r="AI28">
        <v>25</v>
      </c>
      <c r="AJ28" s="151" t="str">
        <f>'Anexo-1'!J181</f>
        <v>Fogão elétrico 6 bocas médio</v>
      </c>
      <c r="AK28" s="151">
        <f>'Anexo-1'!K181</f>
        <v>2100</v>
      </c>
      <c r="AL28" s="151">
        <f>'Anexo-1'!K187</f>
        <v>0</v>
      </c>
      <c r="AM28" s="151">
        <f t="shared" si="2"/>
        <v>0</v>
      </c>
      <c r="AT28" s="227">
        <v>2</v>
      </c>
      <c r="AU28" t="str">
        <f>IF(AND('Formulário Orçamento de Conexão'!D243="Bifásico",'Formulário Orçamento de Conexão'!H243&lt;&gt;""),"Sim","Não")</f>
        <v>Não</v>
      </c>
      <c r="AV28">
        <f t="shared" ref="AV28:AV32" si="9">IF(AU28="Sim",1,0)</f>
        <v>0</v>
      </c>
      <c r="AX28">
        <v>2</v>
      </c>
      <c r="AY28" t="str">
        <f>IF(AND('Anexo-1'!D108="Bifásico",'Anexo-1'!H108&lt;&gt;""),"Sim","Não")</f>
        <v>Não</v>
      </c>
      <c r="AZ28">
        <f t="shared" ref="AZ28:AZ32" si="10">IF(AY28="Sim",1,0)</f>
        <v>0</v>
      </c>
      <c r="BB28">
        <v>2</v>
      </c>
      <c r="BC28" t="str">
        <f>IF(AND('Anexo-1'!D252="Bifásico",'Anexo-1'!H252&lt;&gt;""),"Sim","Não")</f>
        <v>Não</v>
      </c>
      <c r="BD28" s="228">
        <f t="shared" ref="BD28:BD32" si="11">IF(BC28="Sim",1,0)</f>
        <v>0</v>
      </c>
      <c r="BI28" s="227">
        <v>2</v>
      </c>
      <c r="BJ28" t="str">
        <f>IF(AND('Formulário Orçamento de Conexão'!D243="Trifásico",'Formulário Orçamento de Conexão'!H243&lt;&gt;0),"Sim","Não")</f>
        <v>Não</v>
      </c>
      <c r="BK28">
        <f t="shared" ref="BK28:BK32" si="12">IF(BJ28="Sim",1,0)</f>
        <v>0</v>
      </c>
      <c r="BM28">
        <v>2</v>
      </c>
      <c r="BN28" t="str">
        <f>IF(AND('Anexo-1'!D108="Trifásico",'Anexo-1'!H108&lt;&gt;0),"Sim","Não")</f>
        <v>Não</v>
      </c>
      <c r="BO28">
        <f t="shared" ref="BO28:BO32" si="13">IF(BN28="Sim",1,0)</f>
        <v>0</v>
      </c>
      <c r="BQ28">
        <v>2</v>
      </c>
      <c r="BR28" t="str">
        <f>IF(AND('Anexo-1'!D252="Trifásico",'Anexo-1'!H252&lt;&gt;0),"Sim","Não")</f>
        <v>Não</v>
      </c>
      <c r="BS28" s="228">
        <f t="shared" ref="BS28:BS32" si="14">IF(BR28="Sim",1,0)</f>
        <v>0</v>
      </c>
      <c r="CN28" s="10"/>
      <c r="CU28" s="525"/>
      <c r="DM28" t="str">
        <v>810005-Extração de gesso e caulim</v>
      </c>
    </row>
    <row r="29" spans="7:117">
      <c r="G29">
        <v>26</v>
      </c>
      <c r="H29" s="151" t="str">
        <f>'Formulário Orçamento de Conexão'!L171</f>
        <v>Fogão elétrico 6 bocas Grande</v>
      </c>
      <c r="I29" s="151">
        <f>'Formulário Orçamento de Conexão'!M171</f>
        <v>2700</v>
      </c>
      <c r="J29" s="151">
        <f>'Formulário Orçamento de Conexão'!M177</f>
        <v>0</v>
      </c>
      <c r="K29" s="151">
        <f t="shared" si="0"/>
        <v>0</v>
      </c>
      <c r="U29">
        <v>26</v>
      </c>
      <c r="V29" s="151" t="str">
        <f>'Anexo-1'!L36</f>
        <v>Fogão elétrico 6 bocas Grande</v>
      </c>
      <c r="W29" s="151">
        <f>'Anexo-1'!M36</f>
        <v>2700</v>
      </c>
      <c r="X29" s="151">
        <f>'Anexo-1'!M42</f>
        <v>0</v>
      </c>
      <c r="Y29" s="151">
        <f t="shared" si="1"/>
        <v>0</v>
      </c>
      <c r="AI29">
        <v>26</v>
      </c>
      <c r="AJ29" s="151" t="str">
        <f>'Anexo-1'!L181</f>
        <v>Fogão elétrico 6 bocas Grande</v>
      </c>
      <c r="AK29" s="151">
        <f>'Anexo-1'!M181</f>
        <v>2700</v>
      </c>
      <c r="AL29" s="151">
        <f>'Anexo-1'!M187</f>
        <v>0</v>
      </c>
      <c r="AM29" s="151">
        <f t="shared" si="2"/>
        <v>0</v>
      </c>
      <c r="AT29" s="227">
        <v>3</v>
      </c>
      <c r="AU29" t="str">
        <f>IF(AND('Formulário Orçamento de Conexão'!D244="Bifásico",'Formulário Orçamento de Conexão'!H244&lt;&gt;""),"Sim","Não")</f>
        <v>Não</v>
      </c>
      <c r="AV29">
        <f t="shared" si="9"/>
        <v>0</v>
      </c>
      <c r="AX29">
        <v>3</v>
      </c>
      <c r="AY29" t="str">
        <f>IF(AND('Anexo-1'!D109="Bifásico",'Anexo-1'!H109&lt;&gt;""),"Sim","Não")</f>
        <v>Não</v>
      </c>
      <c r="AZ29">
        <f t="shared" si="10"/>
        <v>0</v>
      </c>
      <c r="BB29">
        <v>3</v>
      </c>
      <c r="BC29" t="str">
        <f>IF(AND('Anexo-1'!D253="Bifásico",'Anexo-1'!H253&lt;&gt;""),"Sim","Não")</f>
        <v>Não</v>
      </c>
      <c r="BD29" s="228">
        <f t="shared" si="11"/>
        <v>0</v>
      </c>
      <c r="BI29" s="227">
        <v>3</v>
      </c>
      <c r="BJ29" t="str">
        <f>IF(AND('Formulário Orçamento de Conexão'!D244="Trifásico",'Formulário Orçamento de Conexão'!H244&lt;&gt;0),"Sim","Não")</f>
        <v>Não</v>
      </c>
      <c r="BK29">
        <f t="shared" si="12"/>
        <v>0</v>
      </c>
      <c r="BM29">
        <v>3</v>
      </c>
      <c r="BN29" t="str">
        <f>IF(AND('Anexo-1'!D109="Trifásico",'Anexo-1'!H109&lt;&gt;0),"Sim","Não")</f>
        <v>Não</v>
      </c>
      <c r="BO29">
        <f t="shared" si="13"/>
        <v>0</v>
      </c>
      <c r="BQ29">
        <v>3</v>
      </c>
      <c r="BR29" t="str">
        <f>IF(AND('Anexo-1'!D253="Trifásico",'Anexo-1'!H253&lt;&gt;0),"Sim","Não")</f>
        <v>Não</v>
      </c>
      <c r="BS29" s="228">
        <f t="shared" si="14"/>
        <v>0</v>
      </c>
      <c r="CN29" s="10"/>
      <c r="CU29" s="525"/>
      <c r="DM29" t="str">
        <v>810006-Extração de areia, cascalho ou pedregulho e beneficiamento associado</v>
      </c>
    </row>
    <row r="30" spans="7:117">
      <c r="G30">
        <v>27</v>
      </c>
      <c r="H30" s="151" t="str">
        <f>'Formulário Orçamento de Conexão'!N171</f>
        <v>Forno de microondas</v>
      </c>
      <c r="I30" s="151">
        <f>'Formulário Orçamento de Conexão'!O171</f>
        <v>750</v>
      </c>
      <c r="J30" s="151">
        <f>'Formulário Orçamento de Conexão'!O177</f>
        <v>0</v>
      </c>
      <c r="K30" s="151">
        <f t="shared" si="0"/>
        <v>0</v>
      </c>
      <c r="U30">
        <v>27</v>
      </c>
      <c r="V30" s="151" t="str">
        <f>'Anexo-1'!N36</f>
        <v>Forno de microondas</v>
      </c>
      <c r="W30" s="151">
        <f>'Anexo-1'!O36</f>
        <v>750</v>
      </c>
      <c r="X30" s="151">
        <f>'Anexo-1'!O42</f>
        <v>0</v>
      </c>
      <c r="Y30" s="151">
        <f t="shared" si="1"/>
        <v>0</v>
      </c>
      <c r="AI30">
        <v>27</v>
      </c>
      <c r="AJ30" s="151" t="str">
        <f>'Anexo-1'!N181</f>
        <v>Forno de microondas</v>
      </c>
      <c r="AK30" s="151">
        <f>'Anexo-1'!O181</f>
        <v>750</v>
      </c>
      <c r="AL30" s="151">
        <f>'Anexo-1'!O187</f>
        <v>0</v>
      </c>
      <c r="AM30" s="151">
        <f t="shared" si="2"/>
        <v>0</v>
      </c>
      <c r="AT30" s="227">
        <v>4</v>
      </c>
      <c r="AU30" t="str">
        <f>IF(AND('Formulário Orçamento de Conexão'!D245="Bifásico",'Formulário Orçamento de Conexão'!H245&lt;&gt;""),"Sim","Não")</f>
        <v>Não</v>
      </c>
      <c r="AV30">
        <f t="shared" si="9"/>
        <v>0</v>
      </c>
      <c r="AX30">
        <v>4</v>
      </c>
      <c r="AY30" t="str">
        <f>IF(AND('Anexo-1'!D110="Bifásico",'Anexo-1'!H110&lt;&gt;""),"Sim","Não")</f>
        <v>Não</v>
      </c>
      <c r="AZ30">
        <f t="shared" si="10"/>
        <v>0</v>
      </c>
      <c r="BB30">
        <v>4</v>
      </c>
      <c r="BC30" t="str">
        <f>IF(AND('Anexo-1'!D254="Bifásico",'Anexo-1'!H254&lt;&gt;""),"Sim","Não")</f>
        <v>Não</v>
      </c>
      <c r="BD30" s="228">
        <f t="shared" si="11"/>
        <v>0</v>
      </c>
      <c r="BI30" s="227">
        <v>4</v>
      </c>
      <c r="BJ30" t="str">
        <f>IF(AND('Formulário Orçamento de Conexão'!D245="Trifásico",'Formulário Orçamento de Conexão'!H245&lt;&gt;0),"Sim","Não")</f>
        <v>Não</v>
      </c>
      <c r="BK30">
        <f t="shared" si="12"/>
        <v>0</v>
      </c>
      <c r="BM30">
        <v>4</v>
      </c>
      <c r="BN30" t="str">
        <f>IF(AND('Anexo-1'!D110="Trifásico",'Anexo-1'!H110&lt;&gt;0),"Sim","Não")</f>
        <v>Não</v>
      </c>
      <c r="BO30">
        <f t="shared" si="13"/>
        <v>0</v>
      </c>
      <c r="BQ30">
        <v>4</v>
      </c>
      <c r="BR30" t="str">
        <f>IF(AND('Anexo-1'!D254="Trifásico",'Anexo-1'!H254&lt;&gt;0),"Sim","Não")</f>
        <v>Não</v>
      </c>
      <c r="BS30" s="228">
        <f t="shared" si="14"/>
        <v>0</v>
      </c>
      <c r="CU30" s="525"/>
      <c r="DM30" t="str">
        <v>810007-Extração de argila e beneficiamento associado</v>
      </c>
    </row>
    <row r="31" spans="7:117">
      <c r="G31">
        <v>28</v>
      </c>
      <c r="H31" s="151" t="str">
        <f>'Formulário Orçamento de Conexão'!P171</f>
        <v xml:space="preserve">Forno elétrico de embutir </v>
      </c>
      <c r="I31" s="151">
        <f>'Formulário Orçamento de Conexão'!Q171</f>
        <v>4500</v>
      </c>
      <c r="J31" s="151">
        <f>'Formulário Orçamento de Conexão'!Q177</f>
        <v>0</v>
      </c>
      <c r="K31" s="151">
        <f t="shared" si="0"/>
        <v>0</v>
      </c>
      <c r="U31">
        <v>28</v>
      </c>
      <c r="V31" s="151" t="str">
        <f>'Anexo-1'!P36</f>
        <v xml:space="preserve">Forno elétrico de embutir </v>
      </c>
      <c r="W31" s="151">
        <f>'Anexo-1'!Q36</f>
        <v>4500</v>
      </c>
      <c r="X31" s="151">
        <f>'Anexo-1'!Q42</f>
        <v>0</v>
      </c>
      <c r="Y31" s="151">
        <f t="shared" si="1"/>
        <v>0</v>
      </c>
      <c r="AI31">
        <v>28</v>
      </c>
      <c r="AJ31" s="151" t="str">
        <f>'Anexo-1'!P181</f>
        <v xml:space="preserve">Forno elétrico de embutir </v>
      </c>
      <c r="AK31" s="151">
        <f>'Anexo-1'!Q181</f>
        <v>4500</v>
      </c>
      <c r="AL31" s="151">
        <f>'Anexo-1'!Q187</f>
        <v>0</v>
      </c>
      <c r="AM31" s="151">
        <f t="shared" si="2"/>
        <v>0</v>
      </c>
      <c r="AT31" s="227">
        <v>5</v>
      </c>
      <c r="AU31" t="str">
        <f>IF(AND('Formulário Orçamento de Conexão'!D246="Bifásico",'Formulário Orçamento de Conexão'!H246&lt;&gt;""),"Sim","Não")</f>
        <v>Não</v>
      </c>
      <c r="AV31">
        <f t="shared" si="9"/>
        <v>0</v>
      </c>
      <c r="AX31">
        <v>5</v>
      </c>
      <c r="AY31" t="str">
        <f>IF(AND('Anexo-1'!D111="Bifásico",'Anexo-1'!H111&lt;&gt;""),"Sim","Não")</f>
        <v>Não</v>
      </c>
      <c r="AZ31">
        <f t="shared" si="10"/>
        <v>0</v>
      </c>
      <c r="BB31">
        <v>5</v>
      </c>
      <c r="BC31" t="str">
        <f>IF(AND('Anexo-1'!D255="Bifásico",'Anexo-1'!H255&lt;&gt;""),"Sim","Não")</f>
        <v>Não</v>
      </c>
      <c r="BD31" s="228">
        <f t="shared" si="11"/>
        <v>0</v>
      </c>
      <c r="BI31" s="227">
        <v>5</v>
      </c>
      <c r="BJ31" t="str">
        <f>IF(AND('Formulário Orçamento de Conexão'!D246="Trifásico",'Formulário Orçamento de Conexão'!H246&lt;&gt;0),"Sim","Não")</f>
        <v>Não</v>
      </c>
      <c r="BK31">
        <f t="shared" si="12"/>
        <v>0</v>
      </c>
      <c r="BM31">
        <v>5</v>
      </c>
      <c r="BN31" t="str">
        <f>IF(AND('Anexo-1'!D111="Trifásico",'Anexo-1'!H111&lt;&gt;0),"Sim","Não")</f>
        <v>Não</v>
      </c>
      <c r="BO31">
        <f t="shared" si="13"/>
        <v>0</v>
      </c>
      <c r="BQ31">
        <v>5</v>
      </c>
      <c r="BR31" t="str">
        <f>IF(AND('Anexo-1'!D255="Trifásico",'Anexo-1'!H255&lt;&gt;0),"Sim","Não")</f>
        <v>Não</v>
      </c>
      <c r="BS31" s="228">
        <f t="shared" si="14"/>
        <v>0</v>
      </c>
      <c r="CU31" s="525"/>
      <c r="DM31" t="str">
        <v>810008-Extração de saibro e beneficiamento associado</v>
      </c>
    </row>
    <row r="32" spans="7:117">
      <c r="G32">
        <v>29</v>
      </c>
      <c r="H32" s="151" t="str">
        <f>'Formulário Orçamento de Conexão'!C181</f>
        <v xml:space="preserve">Freezer vertical pequeno </v>
      </c>
      <c r="I32" s="151">
        <f>'Formulário Orçamento de Conexão'!D181</f>
        <v>300</v>
      </c>
      <c r="J32" s="151">
        <f>'Formulário Orçamento de Conexão'!D187</f>
        <v>0</v>
      </c>
      <c r="K32" s="151">
        <f t="shared" si="0"/>
        <v>0</v>
      </c>
      <c r="U32">
        <v>29</v>
      </c>
      <c r="V32" s="151" t="str">
        <f>'Anexo-1'!C46</f>
        <v xml:space="preserve">Freezer vertical pequeno </v>
      </c>
      <c r="W32" s="151">
        <f>'Anexo-1'!D46</f>
        <v>300</v>
      </c>
      <c r="X32" s="151">
        <f>'Anexo-1'!D52</f>
        <v>0</v>
      </c>
      <c r="Y32" s="151">
        <f t="shared" si="1"/>
        <v>0</v>
      </c>
      <c r="AI32">
        <v>29</v>
      </c>
      <c r="AJ32" s="151" t="str">
        <f>'Anexo-1'!C191</f>
        <v xml:space="preserve">Freezer vertical pequeno </v>
      </c>
      <c r="AK32" s="151">
        <f>'Anexo-1'!D191</f>
        <v>300</v>
      </c>
      <c r="AL32" s="151">
        <f>'Anexo-1'!D197</f>
        <v>0</v>
      </c>
      <c r="AM32" s="151">
        <f t="shared" si="2"/>
        <v>0</v>
      </c>
      <c r="AT32" s="227">
        <v>6</v>
      </c>
      <c r="AU32" t="str">
        <f>IF(AND('Formulário Orçamento de Conexão'!D247="Bifásico",'Formulário Orçamento de Conexão'!H247&lt;&gt;""),"Sim","Não")</f>
        <v>Não</v>
      </c>
      <c r="AV32">
        <f t="shared" si="9"/>
        <v>0</v>
      </c>
      <c r="AX32">
        <v>6</v>
      </c>
      <c r="AY32" t="str">
        <f>IF(AND('Anexo-1'!D112="Bifásico",'Anexo-1'!H112&lt;&gt;""),"Sim","Não")</f>
        <v>Não</v>
      </c>
      <c r="AZ32">
        <f t="shared" si="10"/>
        <v>0</v>
      </c>
      <c r="BB32">
        <v>6</v>
      </c>
      <c r="BC32" t="str">
        <f>IF(AND('Anexo-1'!D256="Bifásico",'Anexo-1'!H256&lt;&gt;""),"Sim","Não")</f>
        <v>Não</v>
      </c>
      <c r="BD32" s="228">
        <f t="shared" si="11"/>
        <v>0</v>
      </c>
      <c r="BI32" s="227">
        <v>6</v>
      </c>
      <c r="BJ32" t="str">
        <f>IF(AND('Formulário Orçamento de Conexão'!D247="Trifásico",'Formulário Orçamento de Conexão'!H247&lt;&gt;0),"Sim","Não")</f>
        <v>Não</v>
      </c>
      <c r="BK32">
        <f t="shared" si="12"/>
        <v>0</v>
      </c>
      <c r="BM32">
        <v>6</v>
      </c>
      <c r="BN32" t="str">
        <f>IF(AND('Anexo-1'!D112="Trifásico",'Anexo-1'!H112&lt;&gt;0),"Sim","Não")</f>
        <v>Não</v>
      </c>
      <c r="BO32">
        <f t="shared" si="13"/>
        <v>0</v>
      </c>
      <c r="BQ32">
        <v>6</v>
      </c>
      <c r="BR32" t="str">
        <f>IF(AND('Anexo-1'!D256="Trifásico",'Anexo-1'!H256&lt;&gt;0),"Sim","Não")</f>
        <v>Não</v>
      </c>
      <c r="BS32" s="228">
        <f t="shared" si="14"/>
        <v>0</v>
      </c>
      <c r="CU32" s="525"/>
      <c r="DM32" t="str">
        <v>810009-Extração de basalto e beneficiamento associado</v>
      </c>
    </row>
    <row r="33" spans="7:117">
      <c r="G33">
        <v>30</v>
      </c>
      <c r="H33" s="151" t="str">
        <f>'Formulário Orçamento de Conexão'!F181</f>
        <v xml:space="preserve">Freezer horizontal médio </v>
      </c>
      <c r="I33" s="151">
        <f>'Formulário Orçamento de Conexão'!G181</f>
        <v>400</v>
      </c>
      <c r="J33" s="151">
        <f>'Formulário Orçamento de Conexão'!G187</f>
        <v>0</v>
      </c>
      <c r="K33" s="151">
        <f t="shared" si="0"/>
        <v>0</v>
      </c>
      <c r="U33">
        <v>30</v>
      </c>
      <c r="V33" s="151" t="str">
        <f>'Anexo-1'!F46</f>
        <v xml:space="preserve">Freezer horizontal médio </v>
      </c>
      <c r="W33" s="151">
        <f>'Anexo-1'!G46</f>
        <v>400</v>
      </c>
      <c r="X33" s="151">
        <f>'Anexo-1'!G52</f>
        <v>0</v>
      </c>
      <c r="Y33" s="151">
        <f t="shared" si="1"/>
        <v>0</v>
      </c>
      <c r="AI33">
        <v>30</v>
      </c>
      <c r="AJ33" s="151" t="str">
        <f>'Anexo-1'!F191</f>
        <v xml:space="preserve">Freezer horizontal médio </v>
      </c>
      <c r="AK33" s="151">
        <f>'Anexo-1'!G191</f>
        <v>400</v>
      </c>
      <c r="AL33" s="151">
        <f>'Anexo-1'!G197</f>
        <v>0</v>
      </c>
      <c r="AM33" s="151">
        <f t="shared" si="2"/>
        <v>0</v>
      </c>
      <c r="AT33" s="227"/>
      <c r="BD33" s="228"/>
      <c r="BI33" s="227"/>
      <c r="BS33" s="228"/>
      <c r="CU33" s="525"/>
      <c r="DM33" t="str">
        <v>810010-Beneficiamento de gesso e caulim associado à extração</v>
      </c>
    </row>
    <row r="34" spans="7:117">
      <c r="G34">
        <v>31</v>
      </c>
      <c r="H34" s="151" t="str">
        <f>'Formulário Orçamento de Conexão'!H181</f>
        <v xml:space="preserve">Freezer horizontal grande </v>
      </c>
      <c r="I34" s="151">
        <f>'Formulário Orçamento de Conexão'!I181</f>
        <v>500</v>
      </c>
      <c r="J34" s="151">
        <f>'Formulário Orçamento de Conexão'!I187</f>
        <v>0</v>
      </c>
      <c r="K34" s="151">
        <f t="shared" si="0"/>
        <v>0</v>
      </c>
      <c r="U34">
        <v>31</v>
      </c>
      <c r="V34" s="151" t="str">
        <f>'Anexo-1'!H46</f>
        <v xml:space="preserve">Freezer horizontal grande </v>
      </c>
      <c r="W34" s="151">
        <f>'Anexo-1'!I46</f>
        <v>500</v>
      </c>
      <c r="X34" s="151">
        <f>'Anexo-1'!I52</f>
        <v>0</v>
      </c>
      <c r="Y34" s="151">
        <f t="shared" si="1"/>
        <v>0</v>
      </c>
      <c r="AI34">
        <v>31</v>
      </c>
      <c r="AJ34" s="151" t="str">
        <f>'Anexo-1'!H191</f>
        <v xml:space="preserve">Freezer horizontal grande </v>
      </c>
      <c r="AK34" s="151">
        <f>'Anexo-1'!I191</f>
        <v>500</v>
      </c>
      <c r="AL34" s="151">
        <f>'Anexo-1'!I197</f>
        <v>0</v>
      </c>
      <c r="AM34" s="151">
        <f t="shared" si="2"/>
        <v>0</v>
      </c>
      <c r="AT34" s="227"/>
      <c r="BD34" s="228"/>
      <c r="BI34" s="227"/>
      <c r="BS34" s="228"/>
      <c r="CU34" s="525"/>
      <c r="DM34" t="str">
        <v>810099-Extração e britamento de pedras e outros materiais para construção e beneficiamento associado</v>
      </c>
    </row>
    <row r="35" spans="7:117">
      <c r="G35">
        <v>32</v>
      </c>
      <c r="H35" s="151" t="str">
        <f>'Formulário Orçamento de Conexão'!J181</f>
        <v xml:space="preserve">Geladeira comum </v>
      </c>
      <c r="I35" s="151">
        <f>'Formulário Orçamento de Conexão'!K181</f>
        <v>250</v>
      </c>
      <c r="J35" s="151">
        <f>'Formulário Orçamento de Conexão'!K187</f>
        <v>0</v>
      </c>
      <c r="K35" s="151">
        <f t="shared" si="0"/>
        <v>0</v>
      </c>
      <c r="U35">
        <v>32</v>
      </c>
      <c r="V35" s="151" t="str">
        <f>'Anexo-1'!J46</f>
        <v xml:space="preserve">Geladeira comum </v>
      </c>
      <c r="W35" s="151">
        <f>'Anexo-1'!K46</f>
        <v>250</v>
      </c>
      <c r="X35" s="151">
        <f>'Anexo-1'!K52</f>
        <v>0</v>
      </c>
      <c r="Y35" s="151">
        <f t="shared" si="1"/>
        <v>0</v>
      </c>
      <c r="AI35">
        <v>32</v>
      </c>
      <c r="AJ35" s="151" t="str">
        <f>'Anexo-1'!J191</f>
        <v xml:space="preserve">Geladeira comum </v>
      </c>
      <c r="AK35" s="151">
        <f>'Anexo-1'!K191</f>
        <v>250</v>
      </c>
      <c r="AL35" s="151">
        <f>'Anexo-1'!K197</f>
        <v>0</v>
      </c>
      <c r="AM35" s="151">
        <f t="shared" si="2"/>
        <v>0</v>
      </c>
      <c r="AT35" s="227"/>
      <c r="BD35" s="228"/>
      <c r="BI35" s="227"/>
      <c r="BS35" s="228"/>
      <c r="CU35" s="525"/>
      <c r="DM35" t="str">
        <v>891600-Extração de minerais para fabricação de adubos, fertilizantes e outros produtos químicos</v>
      </c>
    </row>
    <row r="36" spans="7:117">
      <c r="G36">
        <v>33</v>
      </c>
      <c r="H36" s="151" t="str">
        <f>'Formulário Orçamento de Conexão'!L181</f>
        <v>Geladeira duplex</v>
      </c>
      <c r="I36" s="151">
        <f>'Formulário Orçamento de Conexão'!M181</f>
        <v>300</v>
      </c>
      <c r="J36" s="151">
        <f>'Formulário Orçamento de Conexão'!M187</f>
        <v>0</v>
      </c>
      <c r="K36" s="151">
        <f t="shared" si="0"/>
        <v>0</v>
      </c>
      <c r="U36">
        <v>33</v>
      </c>
      <c r="V36" s="151" t="str">
        <f>'Anexo-1'!L46</f>
        <v>Geladeira duplex</v>
      </c>
      <c r="W36" s="151">
        <f>'Anexo-1'!M46</f>
        <v>300</v>
      </c>
      <c r="X36" s="151">
        <f>'Anexo-1'!M52</f>
        <v>0</v>
      </c>
      <c r="Y36" s="151">
        <f t="shared" si="1"/>
        <v>0</v>
      </c>
      <c r="AI36">
        <v>33</v>
      </c>
      <c r="AJ36" s="151" t="str">
        <f>'Anexo-1'!L191</f>
        <v>Geladeira duplex</v>
      </c>
      <c r="AK36" s="151">
        <f>'Anexo-1'!M191</f>
        <v>300</v>
      </c>
      <c r="AL36" s="151">
        <f>'Anexo-1'!M197</f>
        <v>0</v>
      </c>
      <c r="AM36" s="151">
        <f t="shared" si="2"/>
        <v>0</v>
      </c>
      <c r="AT36" s="227"/>
      <c r="AV36">
        <f>SUM(AV27:AV35)</f>
        <v>0</v>
      </c>
      <c r="AZ36">
        <f>SUM(AZ27:AZ35)</f>
        <v>0</v>
      </c>
      <c r="BD36" s="228">
        <f>SUM(BD27:BD35)</f>
        <v>0</v>
      </c>
      <c r="BI36" s="227"/>
      <c r="BK36">
        <f>SUM(BK27:BK35)</f>
        <v>0</v>
      </c>
      <c r="BO36">
        <f>SUM(BO27:BO35)</f>
        <v>0</v>
      </c>
      <c r="BS36">
        <f>SUM(BS27:BS35)</f>
        <v>0</v>
      </c>
      <c r="CU36" s="525"/>
      <c r="DM36" t="str">
        <v>892401-Extração de sal marinho</v>
      </c>
    </row>
    <row r="37" spans="7:117" ht="15.75" thickBot="1">
      <c r="G37">
        <v>34</v>
      </c>
      <c r="H37" s="151" t="str">
        <f>'Formulário Orçamento de Conexão'!N181</f>
        <v>Grill</v>
      </c>
      <c r="I37" s="151">
        <f>'Formulário Orçamento de Conexão'!O181</f>
        <v>1200</v>
      </c>
      <c r="J37" s="151">
        <f>'Formulário Orçamento de Conexão'!O187</f>
        <v>0</v>
      </c>
      <c r="K37" s="151">
        <f t="shared" si="0"/>
        <v>0</v>
      </c>
      <c r="U37">
        <v>34</v>
      </c>
      <c r="V37" s="151" t="str">
        <f>'Anexo-1'!N46</f>
        <v>Grill</v>
      </c>
      <c r="W37" s="151">
        <f>'Anexo-1'!O46</f>
        <v>1200</v>
      </c>
      <c r="X37" s="151">
        <f>'Anexo-1'!O52</f>
        <v>0</v>
      </c>
      <c r="Y37" s="151">
        <f t="shared" si="1"/>
        <v>0</v>
      </c>
      <c r="AI37">
        <v>34</v>
      </c>
      <c r="AJ37" s="151" t="str">
        <f>'Anexo-1'!N191</f>
        <v>Grill</v>
      </c>
      <c r="AK37" s="151">
        <f>'Anexo-1'!O191</f>
        <v>1200</v>
      </c>
      <c r="AL37" s="151">
        <f>'Anexo-1'!O197</f>
        <v>0</v>
      </c>
      <c r="AM37" s="151">
        <f t="shared" si="2"/>
        <v>0</v>
      </c>
      <c r="AT37" s="229" t="s">
        <v>653</v>
      </c>
      <c r="AU37" s="160"/>
      <c r="AV37" s="160" t="str">
        <f>IF(AV36&lt;&gt;0,"Sim","Não")</f>
        <v>Não</v>
      </c>
      <c r="AW37" s="160"/>
      <c r="AX37" s="229" t="s">
        <v>653</v>
      </c>
      <c r="AY37" s="160"/>
      <c r="AZ37" s="160" t="str">
        <f>IF(AZ36&lt;&gt;0,"Sim","Não")</f>
        <v>Não</v>
      </c>
      <c r="BA37" s="160"/>
      <c r="BB37" s="229" t="s">
        <v>653</v>
      </c>
      <c r="BC37" s="160"/>
      <c r="BD37" s="168" t="str">
        <f>IF(BD36&lt;&gt;0,"Sim","Não")</f>
        <v>Não</v>
      </c>
      <c r="BI37" s="229" t="s">
        <v>653</v>
      </c>
      <c r="BJ37" s="160"/>
      <c r="BK37" s="160" t="str">
        <f>IF(BK36&lt;&gt;0,"Sim","Não")</f>
        <v>Não</v>
      </c>
      <c r="BL37" s="160"/>
      <c r="BM37" s="229" t="s">
        <v>653</v>
      </c>
      <c r="BN37" s="160"/>
      <c r="BO37" s="160" t="str">
        <f>IF(BO36&lt;&gt;0,"Sim","Não")</f>
        <v>Não</v>
      </c>
      <c r="BP37" s="160"/>
      <c r="BQ37" s="229" t="s">
        <v>653</v>
      </c>
      <c r="BR37" s="160"/>
      <c r="BS37" s="168" t="str">
        <f>IF(BS36&lt;&gt;0,"Sim","Não")</f>
        <v>Não</v>
      </c>
      <c r="CU37" s="525"/>
      <c r="DM37" t="str">
        <v>892402-Extração de sal-gema</v>
      </c>
    </row>
    <row r="38" spans="7:117">
      <c r="G38">
        <v>35</v>
      </c>
      <c r="H38" s="151" t="str">
        <f>'Formulário Orçamento de Conexão'!P181</f>
        <v xml:space="preserve">Impressora comum </v>
      </c>
      <c r="I38">
        <f>'Formulário Orçamento de Conexão'!Q181</f>
        <v>90</v>
      </c>
      <c r="J38">
        <f>'Formulário Orçamento de Conexão'!Q187</f>
        <v>0</v>
      </c>
      <c r="K38">
        <f t="shared" si="0"/>
        <v>0</v>
      </c>
      <c r="U38">
        <v>35</v>
      </c>
      <c r="V38" s="151" t="str">
        <f>'Anexo-1'!P46</f>
        <v xml:space="preserve">Impressora comum </v>
      </c>
      <c r="W38" s="151">
        <f>'Anexo-1'!Q46</f>
        <v>90</v>
      </c>
      <c r="X38" s="151">
        <f>'Anexo-1'!Q52</f>
        <v>0</v>
      </c>
      <c r="Y38">
        <f t="shared" si="1"/>
        <v>0</v>
      </c>
      <c r="AI38">
        <v>35</v>
      </c>
      <c r="AJ38" s="151" t="str">
        <f>'Anexo-1'!P191</f>
        <v xml:space="preserve">Impressora comum </v>
      </c>
      <c r="AK38" s="151">
        <f>'Anexo-1'!Q191</f>
        <v>90</v>
      </c>
      <c r="AL38" s="151">
        <f>'Anexo-1'!Q197</f>
        <v>0</v>
      </c>
      <c r="AM38">
        <f t="shared" si="2"/>
        <v>0</v>
      </c>
      <c r="CU38" s="525"/>
      <c r="DM38" t="str">
        <v>892403-Refino e outros tratamentos do sal</v>
      </c>
    </row>
    <row r="39" spans="7:117">
      <c r="G39">
        <v>36</v>
      </c>
      <c r="H39" s="151" t="str">
        <f>'Formulário Orçamento de Conexão'!C191</f>
        <v>Impressora a laser</v>
      </c>
      <c r="I39">
        <f>'Formulário Orçamento de Conexão'!D191</f>
        <v>900</v>
      </c>
      <c r="J39">
        <f>'Formulário Orçamento de Conexão'!D197</f>
        <v>0</v>
      </c>
      <c r="K39">
        <f t="shared" si="0"/>
        <v>0</v>
      </c>
      <c r="U39">
        <v>36</v>
      </c>
      <c r="V39" s="151" t="str">
        <f>'Anexo-1'!C56</f>
        <v>Impressora a laser</v>
      </c>
      <c r="W39" s="151">
        <f>'Anexo-1'!D56</f>
        <v>900</v>
      </c>
      <c r="X39" s="151">
        <f>'Anexo-1'!D62</f>
        <v>0</v>
      </c>
      <c r="Y39">
        <f t="shared" si="1"/>
        <v>0</v>
      </c>
      <c r="AI39">
        <v>36</v>
      </c>
      <c r="AJ39" s="151" t="str">
        <f>'Anexo-1'!C201</f>
        <v>Impressora a laser</v>
      </c>
      <c r="AK39" s="151">
        <f>'Anexo-1'!D201</f>
        <v>900</v>
      </c>
      <c r="AL39" s="151">
        <f>'Anexo-1'!D207</f>
        <v>0</v>
      </c>
      <c r="AM39">
        <f t="shared" si="2"/>
        <v>0</v>
      </c>
      <c r="CU39" s="525"/>
      <c r="DM39" t="str">
        <v>893200-Extração de gemas (pedras preciosas e semipreciosas)</v>
      </c>
    </row>
    <row r="40" spans="7:117">
      <c r="G40">
        <v>37</v>
      </c>
      <c r="H40" s="151" t="str">
        <f>'Formulário Orçamento de Conexão'!F191</f>
        <v xml:space="preserve">Liquidificador doméstico </v>
      </c>
      <c r="I40" s="151">
        <f>'Formulário Orçamento de Conexão'!G191</f>
        <v>200</v>
      </c>
      <c r="J40" s="151">
        <f>'Formulário Orçamento de Conexão'!G197</f>
        <v>0</v>
      </c>
      <c r="K40" s="151">
        <f t="shared" si="0"/>
        <v>0</v>
      </c>
      <c r="U40">
        <v>37</v>
      </c>
      <c r="V40" s="151" t="str">
        <f>'Anexo-1'!F56</f>
        <v xml:space="preserve">Liquidificador doméstico </v>
      </c>
      <c r="W40" s="151">
        <f>'Anexo-1'!G56</f>
        <v>200</v>
      </c>
      <c r="X40" s="151">
        <f>'Anexo-1'!G62</f>
        <v>0</v>
      </c>
      <c r="Y40" s="151">
        <f t="shared" si="1"/>
        <v>0</v>
      </c>
      <c r="AI40">
        <v>37</v>
      </c>
      <c r="AJ40" s="151" t="str">
        <f>'Anexo-1'!F201</f>
        <v xml:space="preserve">Liquidificador doméstico </v>
      </c>
      <c r="AK40" s="151">
        <f>'Anexo-1'!G201</f>
        <v>200</v>
      </c>
      <c r="AL40" s="151">
        <f>'Anexo-1'!G207</f>
        <v>0</v>
      </c>
      <c r="AM40" s="151">
        <f t="shared" si="2"/>
        <v>0</v>
      </c>
      <c r="CU40" s="525"/>
      <c r="DM40" t="str">
        <v>899101-Extração de grafita</v>
      </c>
    </row>
    <row r="41" spans="7:117">
      <c r="G41">
        <v>38</v>
      </c>
      <c r="H41" s="151" t="str">
        <f>'Formulário Orçamento de Conexão'!H191</f>
        <v xml:space="preserve">Lampada fluorescente </v>
      </c>
      <c r="I41">
        <f>'Formulário Orçamento de Conexão'!I191</f>
        <v>20</v>
      </c>
      <c r="J41">
        <f>'Formulário Orçamento de Conexão'!I197</f>
        <v>0</v>
      </c>
      <c r="K41">
        <f t="shared" si="0"/>
        <v>0</v>
      </c>
      <c r="U41">
        <v>38</v>
      </c>
      <c r="V41" s="151" t="str">
        <f>'Anexo-1'!H56</f>
        <v xml:space="preserve">Lampada fluorescente </v>
      </c>
      <c r="W41" s="151">
        <f>'Anexo-1'!I56</f>
        <v>20</v>
      </c>
      <c r="X41" s="151">
        <f>'Anexo-1'!I62</f>
        <v>0</v>
      </c>
      <c r="Y41">
        <f t="shared" si="1"/>
        <v>0</v>
      </c>
      <c r="AI41">
        <v>38</v>
      </c>
      <c r="AJ41" s="151" t="str">
        <f>'Anexo-1'!H201</f>
        <v xml:space="preserve">Lampada fluorescente </v>
      </c>
      <c r="AK41" s="151">
        <f>'Anexo-1'!I201</f>
        <v>20</v>
      </c>
      <c r="AL41" s="151">
        <f>'Anexo-1'!I207</f>
        <v>0</v>
      </c>
      <c r="AM41">
        <f t="shared" si="2"/>
        <v>0</v>
      </c>
      <c r="CU41" s="525"/>
      <c r="DM41" t="str">
        <v>899102-Extração de quartzo</v>
      </c>
    </row>
    <row r="42" spans="7:117">
      <c r="G42">
        <v>39</v>
      </c>
      <c r="H42" s="151" t="str">
        <f>'Formulário Orçamento de Conexão'!J191</f>
        <v xml:space="preserve">Lampada fluorescente </v>
      </c>
      <c r="I42">
        <f>'Formulário Orçamento de Conexão'!K191</f>
        <v>40</v>
      </c>
      <c r="J42">
        <f>'Formulário Orçamento de Conexão'!K197</f>
        <v>0</v>
      </c>
      <c r="K42">
        <f t="shared" si="0"/>
        <v>0</v>
      </c>
      <c r="U42">
        <v>39</v>
      </c>
      <c r="V42" s="151" t="str">
        <f>'Anexo-1'!J56</f>
        <v xml:space="preserve">Lampada fluorescente </v>
      </c>
      <c r="W42" s="151">
        <f>'Anexo-1'!K56</f>
        <v>40</v>
      </c>
      <c r="X42" s="151">
        <f>'Anexo-1'!K62</f>
        <v>0</v>
      </c>
      <c r="Y42">
        <f t="shared" si="1"/>
        <v>0</v>
      </c>
      <c r="AI42">
        <v>39</v>
      </c>
      <c r="AJ42" s="151" t="str">
        <f>'Anexo-1'!J201</f>
        <v xml:space="preserve">Lampada fluorescente </v>
      </c>
      <c r="AK42" s="151">
        <f>'Anexo-1'!K201</f>
        <v>40</v>
      </c>
      <c r="AL42" s="151">
        <f>'Anexo-1'!K207</f>
        <v>0</v>
      </c>
      <c r="AM42">
        <f t="shared" si="2"/>
        <v>0</v>
      </c>
      <c r="CU42" s="525"/>
      <c r="DM42" t="str">
        <v>899103-Extração de amianto</v>
      </c>
    </row>
    <row r="43" spans="7:117" ht="15.75" thickBot="1">
      <c r="G43">
        <v>40</v>
      </c>
      <c r="H43" s="151" t="str">
        <f>'Formulário Orçamento de Conexão'!L191</f>
        <v xml:space="preserve">Máquina de lavar louças </v>
      </c>
      <c r="I43" s="151">
        <f>'Formulário Orçamento de Conexão'!M191</f>
        <v>1500</v>
      </c>
      <c r="J43" s="151">
        <f>'Formulário Orçamento de Conexão'!M197</f>
        <v>0</v>
      </c>
      <c r="K43" s="151">
        <f t="shared" si="0"/>
        <v>0</v>
      </c>
      <c r="U43">
        <v>40</v>
      </c>
      <c r="V43" s="151" t="str">
        <f>'Anexo-1'!L56</f>
        <v xml:space="preserve">Máquina de lavar louças </v>
      </c>
      <c r="W43" s="151">
        <f>'Anexo-1'!M56</f>
        <v>1500</v>
      </c>
      <c r="X43" s="151">
        <f>'Anexo-1'!M62</f>
        <v>0</v>
      </c>
      <c r="Y43" s="151">
        <f t="shared" si="1"/>
        <v>0</v>
      </c>
      <c r="AI43">
        <v>40</v>
      </c>
      <c r="AJ43" s="151" t="str">
        <f>'Anexo-1'!L201</f>
        <v xml:space="preserve">Máquina de lavar louças </v>
      </c>
      <c r="AK43" s="151">
        <f>'Anexo-1'!M201</f>
        <v>1500</v>
      </c>
      <c r="AL43" s="151">
        <f>'Anexo-1'!M207</f>
        <v>0</v>
      </c>
      <c r="AM43" s="151">
        <f t="shared" si="2"/>
        <v>0</v>
      </c>
      <c r="CU43" s="525"/>
      <c r="DM43" t="str">
        <v>899199-Extração de outros minerais não-metálicos não especificados</v>
      </c>
    </row>
    <row r="44" spans="7:117" ht="18.75">
      <c r="G44">
        <v>41</v>
      </c>
      <c r="H44" s="151" t="str">
        <f>'Formulário Orçamento de Conexão'!N191</f>
        <v>Máquina de lavar roupas com aquecimento</v>
      </c>
      <c r="I44" s="151">
        <f>'Formulário Orçamento de Conexão'!O191</f>
        <v>1000</v>
      </c>
      <c r="J44" s="151">
        <f>'Formulário Orçamento de Conexão'!O197</f>
        <v>0</v>
      </c>
      <c r="K44" s="151">
        <f t="shared" si="0"/>
        <v>0</v>
      </c>
      <c r="U44">
        <v>41</v>
      </c>
      <c r="V44" s="151" t="str">
        <f>'Anexo-1'!N56</f>
        <v>Máquina de lavar roupas com aquecimento</v>
      </c>
      <c r="W44" s="151">
        <f>'Anexo-1'!O56</f>
        <v>1000</v>
      </c>
      <c r="X44" s="151">
        <f>'Anexo-1'!O62</f>
        <v>0</v>
      </c>
      <c r="Y44" s="151">
        <f t="shared" si="1"/>
        <v>0</v>
      </c>
      <c r="AI44">
        <v>41</v>
      </c>
      <c r="AJ44" s="151" t="str">
        <f>'Anexo-1'!N201</f>
        <v>Máquina de lavar roupas com aquecimento</v>
      </c>
      <c r="AK44" s="151">
        <f>'Anexo-1'!O201</f>
        <v>1000</v>
      </c>
      <c r="AL44" s="151">
        <f>'Anexo-1'!O207</f>
        <v>0</v>
      </c>
      <c r="AM44" s="151">
        <f t="shared" si="2"/>
        <v>0</v>
      </c>
      <c r="AT44" s="1366" t="s">
        <v>659</v>
      </c>
      <c r="AU44" s="1367"/>
      <c r="AV44" s="1367"/>
      <c r="AW44" s="1367"/>
      <c r="AX44" s="1367"/>
      <c r="AY44" s="1367"/>
      <c r="AZ44" s="1367"/>
      <c r="BA44" s="1367"/>
      <c r="BB44" s="1367"/>
      <c r="BC44" s="1367"/>
      <c r="BD44" s="1368"/>
      <c r="CU44" s="525"/>
      <c r="DM44" t="str">
        <v>910600-Atividades de apoio à extração de petróleo e gás natural</v>
      </c>
    </row>
    <row r="45" spans="7:117">
      <c r="G45">
        <v>42</v>
      </c>
      <c r="H45" s="151" t="str">
        <f>'Formulário Orçamento de Conexão'!P191</f>
        <v>Máquina de secar roupas</v>
      </c>
      <c r="I45" s="151">
        <f>'Formulário Orçamento de Conexão'!Q191</f>
        <v>3500</v>
      </c>
      <c r="J45" s="151">
        <f>'Formulário Orçamento de Conexão'!Q197</f>
        <v>0</v>
      </c>
      <c r="K45" s="151">
        <f t="shared" si="0"/>
        <v>0</v>
      </c>
      <c r="U45">
        <v>42</v>
      </c>
      <c r="V45" s="151" t="str">
        <f>'Anexo-1'!P56</f>
        <v>Máquina de secar roupas</v>
      </c>
      <c r="W45" s="151">
        <f>'Anexo-1'!Q56</f>
        <v>3500</v>
      </c>
      <c r="X45" s="151">
        <f>'Anexo-1'!Q62</f>
        <v>0</v>
      </c>
      <c r="Y45" s="151">
        <f t="shared" si="1"/>
        <v>0</v>
      </c>
      <c r="AI45">
        <v>42</v>
      </c>
      <c r="AJ45" s="151" t="str">
        <f>'Anexo-1'!P201</f>
        <v>Máquina de secar roupas</v>
      </c>
      <c r="AK45" s="151">
        <f>'Anexo-1'!Q201</f>
        <v>3500</v>
      </c>
      <c r="AL45" s="151">
        <f>'Anexo-1'!Q207</f>
        <v>0</v>
      </c>
      <c r="AM45" s="151">
        <f t="shared" si="2"/>
        <v>0</v>
      </c>
      <c r="AT45" s="227"/>
      <c r="BD45" s="228"/>
      <c r="CU45" s="525"/>
      <c r="DM45" t="str">
        <v>990401-Atividades de apoio à extração de minério de ferro</v>
      </c>
    </row>
    <row r="46" spans="7:117">
      <c r="G46">
        <v>43</v>
      </c>
      <c r="H46" s="151" t="str">
        <f>'Formulário Orçamento de Conexão'!C201</f>
        <v>Máquina para costurar</v>
      </c>
      <c r="I46">
        <f>'Formulário Orçamento de Conexão'!D201</f>
        <v>100</v>
      </c>
      <c r="J46">
        <f>'Formulário Orçamento de Conexão'!D207</f>
        <v>0</v>
      </c>
      <c r="K46">
        <f t="shared" si="0"/>
        <v>0</v>
      </c>
      <c r="U46">
        <v>43</v>
      </c>
      <c r="V46" s="151" t="str">
        <f>'Anexo-1'!C66</f>
        <v>Máquina para costurar</v>
      </c>
      <c r="W46" s="151">
        <f>'Anexo-1'!D66</f>
        <v>100</v>
      </c>
      <c r="X46" s="151">
        <f>'Anexo-1'!D72</f>
        <v>0</v>
      </c>
      <c r="Y46">
        <f t="shared" si="1"/>
        <v>0</v>
      </c>
      <c r="AI46">
        <v>43</v>
      </c>
      <c r="AJ46" s="151" t="str">
        <f>'Anexo-1'!C211</f>
        <v>Máquina para costurar</v>
      </c>
      <c r="AK46" s="151">
        <f>'Anexo-1'!D211</f>
        <v>100</v>
      </c>
      <c r="AL46" s="151">
        <f>'Anexo-1'!D217</f>
        <v>0</v>
      </c>
      <c r="AM46">
        <f t="shared" si="2"/>
        <v>0</v>
      </c>
      <c r="AT46" s="227"/>
      <c r="AU46" t="s">
        <v>570</v>
      </c>
      <c r="AY46" t="s">
        <v>571</v>
      </c>
      <c r="BC46" t="s">
        <v>572</v>
      </c>
      <c r="BD46" s="228"/>
      <c r="CU46" s="525"/>
      <c r="DM46" t="str">
        <v>990402-Atividades de apoio à extração de minerais metálicos não-ferrosos</v>
      </c>
    </row>
    <row r="47" spans="7:117">
      <c r="G47">
        <v>44</v>
      </c>
      <c r="H47" s="151" t="str">
        <f>'Formulário Orçamento de Conexão'!F201</f>
        <v>Máquina de lavar pratos</v>
      </c>
      <c r="I47" s="151">
        <f>'Formulário Orçamento de Conexão'!G201</f>
        <v>1200</v>
      </c>
      <c r="J47" s="151">
        <f>'Formulário Orçamento de Conexão'!G207</f>
        <v>0</v>
      </c>
      <c r="K47" s="151">
        <f t="shared" si="0"/>
        <v>0</v>
      </c>
      <c r="U47">
        <v>44</v>
      </c>
      <c r="V47" s="151" t="str">
        <f>'Anexo-1'!F66</f>
        <v>Máquina de lavar pratos</v>
      </c>
      <c r="W47" s="151">
        <f>'Anexo-1'!G66</f>
        <v>1200</v>
      </c>
      <c r="X47" s="151">
        <f>'Anexo-1'!G72</f>
        <v>0</v>
      </c>
      <c r="Y47" s="151">
        <f t="shared" si="1"/>
        <v>0</v>
      </c>
      <c r="AI47">
        <v>44</v>
      </c>
      <c r="AJ47" s="151" t="str">
        <f>'Anexo-1'!F211</f>
        <v>Máquina de lavar pratos</v>
      </c>
      <c r="AK47" s="151">
        <f>'Anexo-1'!G211</f>
        <v>1200</v>
      </c>
      <c r="AL47" s="151">
        <f>'Anexo-1'!G217</f>
        <v>0</v>
      </c>
      <c r="AM47" s="151">
        <f t="shared" si="2"/>
        <v>0</v>
      </c>
      <c r="AT47" s="227" t="s">
        <v>573</v>
      </c>
      <c r="AU47" t="s">
        <v>574</v>
      </c>
      <c r="AX47" t="s">
        <v>573</v>
      </c>
      <c r="AY47" t="s">
        <v>574</v>
      </c>
      <c r="BB47" t="s">
        <v>573</v>
      </c>
      <c r="BC47" t="s">
        <v>574</v>
      </c>
      <c r="BD47" s="228"/>
      <c r="CU47" s="525"/>
      <c r="DM47" t="str">
        <v>990403-Atividades de apoio à extração de minerais não-metálicos</v>
      </c>
    </row>
    <row r="48" spans="7:117">
      <c r="G48">
        <v>45</v>
      </c>
      <c r="H48" s="151" t="str">
        <f>'Formulário Orçamento de Conexão'!H201</f>
        <v>Máquina de lavar roupas</v>
      </c>
      <c r="I48" s="151">
        <f>'Formulário Orçamento de Conexão'!I201</f>
        <v>1500</v>
      </c>
      <c r="J48" s="151">
        <f>'Formulário Orçamento de Conexão'!I207</f>
        <v>0</v>
      </c>
      <c r="K48" s="151">
        <f t="shared" si="0"/>
        <v>0</v>
      </c>
      <c r="U48">
        <v>45</v>
      </c>
      <c r="V48" s="151" t="str">
        <f>'Anexo-1'!H66</f>
        <v>Máquina de lavar roupas</v>
      </c>
      <c r="W48" s="151">
        <f>'Anexo-1'!I66</f>
        <v>1500</v>
      </c>
      <c r="X48" s="151">
        <f>'Anexo-1'!I72</f>
        <v>0</v>
      </c>
      <c r="Y48" s="151">
        <f t="shared" si="1"/>
        <v>0</v>
      </c>
      <c r="AI48">
        <v>45</v>
      </c>
      <c r="AJ48" s="151" t="str">
        <f>'Anexo-1'!H211</f>
        <v>Máquina de lavar roupas</v>
      </c>
      <c r="AK48" s="151">
        <f>'Anexo-1'!I211</f>
        <v>1500</v>
      </c>
      <c r="AL48" s="151">
        <f>'Anexo-1'!I217</f>
        <v>0</v>
      </c>
      <c r="AM48" s="151">
        <f t="shared" si="2"/>
        <v>0</v>
      </c>
      <c r="AT48" s="227">
        <v>1</v>
      </c>
      <c r="AU48" t="str">
        <f>IF(AND('Formulário Orçamento de Conexão'!M243="Bifásico",'Formulário Orçamento de Conexão'!P243&lt;&gt;""),"Sim","Não")</f>
        <v>Não</v>
      </c>
      <c r="AV48">
        <f>IF(AU48="Sim",1,0)</f>
        <v>0</v>
      </c>
      <c r="AX48">
        <v>1</v>
      </c>
      <c r="AY48" t="str">
        <f>IF(AND('Anexo-1'!M108="Bifásico",'Anexo-1'!P108&lt;&gt;""),"Sim","Não")</f>
        <v>Não</v>
      </c>
      <c r="AZ48">
        <f>IF(AY48="Sim",1,0)</f>
        <v>0</v>
      </c>
      <c r="BB48">
        <v>1</v>
      </c>
      <c r="BC48" t="str">
        <f>IF(AND('Anexo-1'!M252="Bifásico",'Anexo-1'!P252&lt;&gt;""),"Sim","Não")</f>
        <v>Não</v>
      </c>
      <c r="BD48" s="228">
        <f>IF(BC48="Sim",1,0)</f>
        <v>0</v>
      </c>
      <c r="CU48" s="525"/>
      <c r="DM48" t="str">
        <v>1011201-Frigorífico - abate de bovinos</v>
      </c>
    </row>
    <row r="49" spans="7:117">
      <c r="G49">
        <v>46</v>
      </c>
      <c r="H49" s="151" t="str">
        <f>'Formulário Orçamento de Conexão'!J201</f>
        <v>Máquina de xerox grande</v>
      </c>
      <c r="I49">
        <f>'Formulário Orçamento de Conexão'!K201</f>
        <v>2000</v>
      </c>
      <c r="J49">
        <f>'Formulário Orçamento de Conexão'!K207</f>
        <v>0</v>
      </c>
      <c r="K49">
        <f t="shared" si="0"/>
        <v>0</v>
      </c>
      <c r="U49">
        <v>46</v>
      </c>
      <c r="V49" s="151" t="str">
        <f>'Anexo-1'!J66</f>
        <v>Máquina de xerox grande</v>
      </c>
      <c r="W49" s="151">
        <f>'Anexo-1'!K66</f>
        <v>2000</v>
      </c>
      <c r="X49" s="151">
        <f>'Anexo-1'!K72</f>
        <v>0</v>
      </c>
      <c r="Y49">
        <f t="shared" si="1"/>
        <v>0</v>
      </c>
      <c r="AI49">
        <v>46</v>
      </c>
      <c r="AJ49" s="151" t="str">
        <f>'Anexo-1'!J211</f>
        <v>Máquina de xerox grande</v>
      </c>
      <c r="AK49" s="151">
        <f>'Anexo-1'!K211</f>
        <v>2000</v>
      </c>
      <c r="AL49" s="151">
        <f>'Anexo-1'!K217</f>
        <v>0</v>
      </c>
      <c r="AM49">
        <f t="shared" si="2"/>
        <v>0</v>
      </c>
      <c r="AT49" s="227">
        <v>2</v>
      </c>
      <c r="AU49" t="str">
        <f>IF(AND('Formulário Orçamento de Conexão'!M244="Bifásico",'Formulário Orçamento de Conexão'!P244&lt;&gt;""),"Sim","Não")</f>
        <v>Não</v>
      </c>
      <c r="AV49">
        <f t="shared" ref="AV49:AV52" si="15">IF(AU49="Sim",1,0)</f>
        <v>0</v>
      </c>
      <c r="AX49">
        <v>2</v>
      </c>
      <c r="AY49" t="str">
        <f>IF(AND('Anexo-1'!M109="Bifásico",'Anexo-1'!P109&lt;&gt;""),"Sim","Não")</f>
        <v>Não</v>
      </c>
      <c r="AZ49">
        <f t="shared" ref="AZ49:AZ52" si="16">IF(AY49="Sim",1,0)</f>
        <v>0</v>
      </c>
      <c r="BB49">
        <v>2</v>
      </c>
      <c r="BC49" t="str">
        <f>IF(AND('Anexo-1'!M253="Bifásico",'Anexo-1'!P253&lt;&gt;""),"Sim","Não")</f>
        <v>Não</v>
      </c>
      <c r="BD49" s="228">
        <f t="shared" ref="BD49:BD52" si="17">IF(BC49="Sim",1,0)</f>
        <v>0</v>
      </c>
      <c r="CU49" s="525"/>
      <c r="DM49" t="str">
        <v>1011202-Frigorífico - abate de eqüinos</v>
      </c>
    </row>
    <row r="50" spans="7:117">
      <c r="G50">
        <v>47</v>
      </c>
      <c r="H50" s="151" t="str">
        <f>'Formulário Orçamento de Conexão'!L201</f>
        <v>Máquina de xerox pequena</v>
      </c>
      <c r="I50">
        <f>'Formulário Orçamento de Conexão'!M201</f>
        <v>1500</v>
      </c>
      <c r="J50">
        <f>'Formulário Orçamento de Conexão'!M207</f>
        <v>0</v>
      </c>
      <c r="K50">
        <f t="shared" si="0"/>
        <v>0</v>
      </c>
      <c r="U50">
        <v>47</v>
      </c>
      <c r="V50" s="151" t="str">
        <f>'Anexo-1'!L66</f>
        <v>Máquina de xerox pequena</v>
      </c>
      <c r="W50" s="151">
        <f>'Anexo-1'!M66</f>
        <v>1500</v>
      </c>
      <c r="X50" s="151">
        <f>'Anexo-1'!M72</f>
        <v>0</v>
      </c>
      <c r="Y50">
        <f t="shared" si="1"/>
        <v>0</v>
      </c>
      <c r="AI50">
        <v>47</v>
      </c>
      <c r="AJ50" s="151" t="str">
        <f>'Anexo-1'!L211</f>
        <v>Máquina de xerox pequena</v>
      </c>
      <c r="AK50" s="151">
        <f>'Anexo-1'!M211</f>
        <v>1500</v>
      </c>
      <c r="AL50" s="151">
        <f>'Anexo-1'!M217</f>
        <v>0</v>
      </c>
      <c r="AM50">
        <f t="shared" si="2"/>
        <v>0</v>
      </c>
      <c r="AT50" s="227">
        <v>3</v>
      </c>
      <c r="AU50" t="str">
        <f>IF(AND('Formulário Orçamento de Conexão'!M245="Bifásico",'Formulário Orçamento de Conexão'!P245&lt;&gt;""),"Sim","Não")</f>
        <v>Não</v>
      </c>
      <c r="AV50">
        <f t="shared" si="15"/>
        <v>0</v>
      </c>
      <c r="AX50">
        <v>3</v>
      </c>
      <c r="AY50" t="str">
        <f>IF(AND('Anexo-1'!M110="Bifásico",'Anexo-1'!P110&lt;&gt;""),"Sim","Não")</f>
        <v>Não</v>
      </c>
      <c r="AZ50">
        <f t="shared" si="16"/>
        <v>0</v>
      </c>
      <c r="BB50">
        <v>3</v>
      </c>
      <c r="BC50" t="str">
        <f>IF(AND('Anexo-1'!M254="Bifásico",'Anexo-1'!P254&lt;&gt;""),"Sim","Não")</f>
        <v>Não</v>
      </c>
      <c r="BD50" s="228">
        <f t="shared" si="17"/>
        <v>0</v>
      </c>
      <c r="CU50" s="525"/>
      <c r="DM50" t="str">
        <v>1011203-Frigorífico - abate de ovinos e caprinos</v>
      </c>
    </row>
    <row r="51" spans="7:117">
      <c r="G51">
        <v>48</v>
      </c>
      <c r="H51" s="151" t="str">
        <f>'Formulário Orçamento de Conexão'!N201</f>
        <v>Micro computador</v>
      </c>
      <c r="I51">
        <f>'Formulário Orçamento de Conexão'!O201</f>
        <v>250</v>
      </c>
      <c r="J51">
        <f>'Formulário Orçamento de Conexão'!O207</f>
        <v>0</v>
      </c>
      <c r="K51">
        <f t="shared" si="0"/>
        <v>0</v>
      </c>
      <c r="U51">
        <v>48</v>
      </c>
      <c r="V51" s="151" t="str">
        <f>'Anexo-1'!N66</f>
        <v>Micro computador</v>
      </c>
      <c r="W51" s="151">
        <f>'Anexo-1'!O66</f>
        <v>250</v>
      </c>
      <c r="X51" s="151">
        <f>'Anexo-1'!O72</f>
        <v>0</v>
      </c>
      <c r="Y51">
        <f t="shared" si="1"/>
        <v>0</v>
      </c>
      <c r="AI51">
        <v>48</v>
      </c>
      <c r="AJ51" s="151" t="str">
        <f>'Anexo-1'!N211</f>
        <v>Micro computador</v>
      </c>
      <c r="AK51" s="151">
        <f>'Anexo-1'!O211</f>
        <v>250</v>
      </c>
      <c r="AL51" s="151">
        <f>'Anexo-1'!O217</f>
        <v>0</v>
      </c>
      <c r="AM51">
        <f t="shared" si="2"/>
        <v>0</v>
      </c>
      <c r="AT51" s="227">
        <v>4</v>
      </c>
      <c r="AU51" t="str">
        <f>IF(AND('Formulário Orçamento de Conexão'!M246="Bifásico",'Formulário Orçamento de Conexão'!P246&lt;&gt;""),"Sim","Não")</f>
        <v>Não</v>
      </c>
      <c r="AV51">
        <f t="shared" si="15"/>
        <v>0</v>
      </c>
      <c r="AX51">
        <v>4</v>
      </c>
      <c r="AY51" t="str">
        <f>IF(AND('Anexo-1'!M111="Bifásico",'Anexo-1'!P111&lt;&gt;""),"Sim","Não")</f>
        <v>Não</v>
      </c>
      <c r="AZ51">
        <f t="shared" si="16"/>
        <v>0</v>
      </c>
      <c r="BB51">
        <v>4</v>
      </c>
      <c r="BC51" t="str">
        <f>IF(AND('Anexo-1'!M255="Bifásico",'Anexo-1'!P255&lt;&gt;""),"Sim","Não")</f>
        <v>Não</v>
      </c>
      <c r="BD51" s="228">
        <f t="shared" si="17"/>
        <v>0</v>
      </c>
      <c r="CU51" s="525"/>
      <c r="DM51" t="str">
        <v>1011204-Frigorífico - abate de bufalinos</v>
      </c>
    </row>
    <row r="52" spans="7:117">
      <c r="G52">
        <v>49</v>
      </c>
      <c r="H52" s="151" t="str">
        <f>'Formulário Orçamento de Conexão'!P201</f>
        <v>Micro forno elétrico</v>
      </c>
      <c r="I52" s="151">
        <f>'Formulário Orçamento de Conexão'!Q201</f>
        <v>1000</v>
      </c>
      <c r="J52" s="151">
        <f>'Formulário Orçamento de Conexão'!Q207</f>
        <v>0</v>
      </c>
      <c r="K52" s="151">
        <f t="shared" si="0"/>
        <v>0</v>
      </c>
      <c r="U52">
        <v>49</v>
      </c>
      <c r="V52" s="151" t="str">
        <f>'Anexo-1'!P66</f>
        <v>Micro forno elétrico</v>
      </c>
      <c r="W52" s="151">
        <f>'Anexo-1'!Q66</f>
        <v>1000</v>
      </c>
      <c r="X52" s="151">
        <f>'Anexo-1'!Q72</f>
        <v>0</v>
      </c>
      <c r="Y52" s="151">
        <f t="shared" si="1"/>
        <v>0</v>
      </c>
      <c r="AI52">
        <v>49</v>
      </c>
      <c r="AJ52" s="151" t="str">
        <f>'Anexo-1'!P211</f>
        <v>Micro forno elétrico</v>
      </c>
      <c r="AK52" s="151">
        <f>'Anexo-1'!Q211</f>
        <v>1000</v>
      </c>
      <c r="AL52" s="151">
        <f>'Anexo-1'!Q217</f>
        <v>0</v>
      </c>
      <c r="AM52" s="151">
        <f t="shared" si="2"/>
        <v>0</v>
      </c>
      <c r="AT52" s="227">
        <v>5</v>
      </c>
      <c r="AU52" t="str">
        <f>IF(AND('Formulário Orçamento de Conexão'!M247="Bifásico",'Formulário Orçamento de Conexão'!P247&lt;&gt;""),"Sim","Não")</f>
        <v>Não</v>
      </c>
      <c r="AV52">
        <f t="shared" si="15"/>
        <v>0</v>
      </c>
      <c r="AX52">
        <v>5</v>
      </c>
      <c r="AY52" t="str">
        <f>IF(AND('Anexo-1'!M112="Bifásico",'Anexo-1'!P112&lt;&gt;""),"Sim","Não")</f>
        <v>Não</v>
      </c>
      <c r="AZ52">
        <f t="shared" si="16"/>
        <v>0</v>
      </c>
      <c r="BB52">
        <v>5</v>
      </c>
      <c r="BC52" t="str">
        <f>IF(AND('Anexo-1'!M256="Bifásico",'Anexo-1'!P256&lt;&gt;""),"Sim","Não")</f>
        <v>Não</v>
      </c>
      <c r="BD52" s="228">
        <f t="shared" si="17"/>
        <v>0</v>
      </c>
      <c r="CU52" s="525"/>
      <c r="DM52" t="str">
        <v>1011205-Matadouro - abate de reses sob contrato, exceto abate de suínos</v>
      </c>
    </row>
    <row r="53" spans="7:117">
      <c r="G53">
        <v>50</v>
      </c>
      <c r="H53" s="151" t="str">
        <f>'Formulário Orçamento de Conexão'!C211</f>
        <v xml:space="preserve">Panela elétrica </v>
      </c>
      <c r="I53" s="151">
        <f>'Formulário Orçamento de Conexão'!D211</f>
        <v>1200</v>
      </c>
      <c r="J53" s="151">
        <f>'Formulário Orçamento de Conexão'!D217</f>
        <v>0</v>
      </c>
      <c r="K53" s="151">
        <f t="shared" si="0"/>
        <v>0</v>
      </c>
      <c r="U53">
        <v>50</v>
      </c>
      <c r="V53" s="151" t="str">
        <f>'Anexo-1'!C76</f>
        <v xml:space="preserve">Panela elétrica </v>
      </c>
      <c r="W53" s="151">
        <f>'Anexo-1'!D76</f>
        <v>1200</v>
      </c>
      <c r="X53" s="151">
        <f>'Anexo-1'!D82</f>
        <v>0</v>
      </c>
      <c r="Y53" s="151">
        <f t="shared" si="1"/>
        <v>0</v>
      </c>
      <c r="AI53">
        <v>50</v>
      </c>
      <c r="AJ53" s="151" t="str">
        <f>'Anexo-1'!C221</f>
        <v xml:space="preserve">Panela elétrica </v>
      </c>
      <c r="AK53" s="151">
        <f>'Anexo-1'!D221</f>
        <v>1200</v>
      </c>
      <c r="AL53" s="151">
        <f>'Anexo-1'!D227</f>
        <v>0</v>
      </c>
      <c r="AM53" s="151">
        <f t="shared" si="2"/>
        <v>0</v>
      </c>
      <c r="AT53" s="227"/>
      <c r="BD53" s="228"/>
      <c r="CU53" s="525"/>
      <c r="DM53" t="str">
        <v>1012101-Abate de aves</v>
      </c>
    </row>
    <row r="54" spans="7:117">
      <c r="G54">
        <v>51</v>
      </c>
      <c r="H54" s="151" t="str">
        <f>'Formulário Orçamento de Conexão'!F211</f>
        <v>Raio X (dentista)</v>
      </c>
      <c r="I54" s="151">
        <f>'Formulário Orçamento de Conexão'!G211</f>
        <v>1200</v>
      </c>
      <c r="J54" s="151">
        <f>'Formulário Orçamento de Conexão'!G217</f>
        <v>0</v>
      </c>
      <c r="K54" s="151">
        <f t="shared" si="0"/>
        <v>0</v>
      </c>
      <c r="U54">
        <v>51</v>
      </c>
      <c r="V54" s="151" t="str">
        <f>'Anexo-1'!F76</f>
        <v>Raio X (dentista)</v>
      </c>
      <c r="W54" s="151">
        <f>'Anexo-1'!G76</f>
        <v>1200</v>
      </c>
      <c r="X54" s="151">
        <f>'Anexo-1'!G82</f>
        <v>0</v>
      </c>
      <c r="Y54" s="151">
        <f t="shared" si="1"/>
        <v>0</v>
      </c>
      <c r="AI54">
        <v>51</v>
      </c>
      <c r="AJ54" s="151" t="str">
        <f>'Anexo-1'!F221</f>
        <v>Raio X (dentista)</v>
      </c>
      <c r="AK54" s="151">
        <f>'Anexo-1'!G221</f>
        <v>1200</v>
      </c>
      <c r="AL54" s="151">
        <f>'Anexo-1'!G227</f>
        <v>0</v>
      </c>
      <c r="AM54" s="151">
        <f t="shared" si="2"/>
        <v>0</v>
      </c>
      <c r="AT54" s="227"/>
      <c r="BD54" s="228"/>
      <c r="CU54" s="525"/>
      <c r="DM54" t="str">
        <v>1012102-Abate de pequenos animais</v>
      </c>
    </row>
    <row r="55" spans="7:117">
      <c r="G55">
        <v>52</v>
      </c>
      <c r="H55" s="151" t="str">
        <f>'Formulário Orçamento de Conexão'!H211</f>
        <v>Raio X (hospital)</v>
      </c>
      <c r="I55" s="151">
        <f>'Formulário Orçamento de Conexão'!I211</f>
        <v>12100</v>
      </c>
      <c r="J55" s="151">
        <f>'Formulário Orçamento de Conexão'!I217</f>
        <v>0</v>
      </c>
      <c r="K55" s="151">
        <f t="shared" si="0"/>
        <v>0</v>
      </c>
      <c r="U55">
        <v>52</v>
      </c>
      <c r="V55" s="151" t="str">
        <f>'Anexo-1'!H76</f>
        <v>Raio X (hospital)</v>
      </c>
      <c r="W55" s="151">
        <f>'Anexo-1'!I76</f>
        <v>12100</v>
      </c>
      <c r="X55" s="151">
        <f>'Anexo-1'!I82</f>
        <v>0</v>
      </c>
      <c r="Y55" s="151">
        <f t="shared" si="1"/>
        <v>0</v>
      </c>
      <c r="AI55">
        <v>52</v>
      </c>
      <c r="AJ55" s="151" t="str">
        <f>'Anexo-1'!H221</f>
        <v>Raio X (hospital)</v>
      </c>
      <c r="AK55" s="151">
        <f>'Anexo-1'!I221</f>
        <v>12100</v>
      </c>
      <c r="AL55" s="151">
        <f>'Anexo-1'!I227</f>
        <v>0</v>
      </c>
      <c r="AM55" s="151">
        <f t="shared" si="2"/>
        <v>0</v>
      </c>
      <c r="AT55" s="227"/>
      <c r="BD55" s="228"/>
      <c r="CU55" s="525"/>
      <c r="DM55" t="str">
        <v>1012103-Frigorífico - abate de suínos</v>
      </c>
    </row>
    <row r="56" spans="7:117">
      <c r="G56">
        <v>53</v>
      </c>
      <c r="H56" s="151" t="str">
        <f>'Formulário Orçamento de Conexão'!J211</f>
        <v>Refletor Odontológico</v>
      </c>
      <c r="I56">
        <f>'Formulário Orçamento de Conexão'!K211</f>
        <v>150</v>
      </c>
      <c r="J56">
        <f>'Formulário Orçamento de Conexão'!K217</f>
        <v>0</v>
      </c>
      <c r="K56">
        <f t="shared" si="0"/>
        <v>0</v>
      </c>
      <c r="U56">
        <v>53</v>
      </c>
      <c r="V56" s="151" t="str">
        <f>'Anexo-1'!J76</f>
        <v>Refletor Odontológico</v>
      </c>
      <c r="W56" s="151">
        <f>'Anexo-1'!K76</f>
        <v>150</v>
      </c>
      <c r="X56" s="151">
        <f>'Anexo-1'!K82</f>
        <v>0</v>
      </c>
      <c r="Y56">
        <f t="shared" si="1"/>
        <v>0</v>
      </c>
      <c r="AI56">
        <v>53</v>
      </c>
      <c r="AJ56" s="151" t="str">
        <f>'Anexo-1'!J221</f>
        <v>Refletor Odontológico</v>
      </c>
      <c r="AK56" s="151">
        <f>'Anexo-1'!K221</f>
        <v>150</v>
      </c>
      <c r="AL56" s="151">
        <f>'Anexo-1'!K227</f>
        <v>0</v>
      </c>
      <c r="AM56">
        <f t="shared" si="2"/>
        <v>0</v>
      </c>
      <c r="AT56" s="227"/>
      <c r="BD56" s="228"/>
      <c r="CU56" s="525"/>
      <c r="DM56" t="str">
        <v>1012104-Matadouro - abate de suínos sob contrato</v>
      </c>
    </row>
    <row r="57" spans="7:117">
      <c r="G57">
        <v>54</v>
      </c>
      <c r="H57" s="151" t="str">
        <f>'Formulário Orçamento de Conexão'!L211</f>
        <v>Sanduicheira</v>
      </c>
      <c r="I57" s="151">
        <f>'Formulário Orçamento de Conexão'!M211</f>
        <v>640</v>
      </c>
      <c r="J57" s="151">
        <f>'Formulário Orçamento de Conexão'!M217</f>
        <v>0</v>
      </c>
      <c r="K57" s="151">
        <f t="shared" si="0"/>
        <v>0</v>
      </c>
      <c r="U57">
        <v>54</v>
      </c>
      <c r="V57" s="151" t="str">
        <f>'Anexo-1'!L76</f>
        <v>Sanduicheira</v>
      </c>
      <c r="W57" s="151">
        <f>'Anexo-1'!M76</f>
        <v>640</v>
      </c>
      <c r="X57" s="151">
        <f>'Anexo-1'!M82</f>
        <v>0</v>
      </c>
      <c r="Y57" s="151">
        <f t="shared" si="1"/>
        <v>0</v>
      </c>
      <c r="AI57">
        <v>54</v>
      </c>
      <c r="AJ57" s="151" t="str">
        <f>'Anexo-1'!L221</f>
        <v>Sanduicheira</v>
      </c>
      <c r="AK57" s="151">
        <f>'Anexo-1'!M221</f>
        <v>640</v>
      </c>
      <c r="AL57" s="151">
        <f>'Anexo-1'!M227</f>
        <v>0</v>
      </c>
      <c r="AM57" s="151">
        <f t="shared" si="2"/>
        <v>0</v>
      </c>
      <c r="AT57" s="227"/>
      <c r="AV57">
        <f>SUM(AV48:AV56)</f>
        <v>0</v>
      </c>
      <c r="AZ57">
        <f>SUM(AZ48:AZ56)</f>
        <v>0</v>
      </c>
      <c r="BD57" s="228">
        <f>SUM(BD48:BD56)</f>
        <v>0</v>
      </c>
      <c r="CU57" s="525"/>
      <c r="DM57" t="str">
        <v>1013901-Fabricação de produtos de carne</v>
      </c>
    </row>
    <row r="58" spans="7:117" ht="15.75" thickBot="1">
      <c r="G58">
        <v>55</v>
      </c>
      <c r="H58" s="151" t="str">
        <f>'Formulário Orçamento de Conexão'!N211</f>
        <v xml:space="preserve">Sauna comercial </v>
      </c>
      <c r="I58" s="151">
        <f>'Formulário Orçamento de Conexão'!O211</f>
        <v>12000</v>
      </c>
      <c r="J58" s="151">
        <f>'Formulário Orçamento de Conexão'!O217</f>
        <v>0</v>
      </c>
      <c r="K58" s="151">
        <f t="shared" si="0"/>
        <v>0</v>
      </c>
      <c r="U58">
        <v>55</v>
      </c>
      <c r="V58" s="151" t="str">
        <f>'Anexo-1'!N76</f>
        <v xml:space="preserve">Sauna comercial </v>
      </c>
      <c r="W58" s="151">
        <f>'Anexo-1'!O76</f>
        <v>12000</v>
      </c>
      <c r="X58" s="151">
        <f>'Anexo-1'!O82</f>
        <v>0</v>
      </c>
      <c r="Y58" s="151">
        <f t="shared" si="1"/>
        <v>0</v>
      </c>
      <c r="AI58">
        <v>55</v>
      </c>
      <c r="AJ58" s="151" t="str">
        <f>'Anexo-1'!N221</f>
        <v xml:space="preserve">Sauna comercial </v>
      </c>
      <c r="AK58" s="151">
        <f>'Anexo-1'!O221</f>
        <v>12000</v>
      </c>
      <c r="AL58" s="151">
        <f>'Anexo-1'!O227</f>
        <v>0</v>
      </c>
      <c r="AM58" s="151">
        <f t="shared" si="2"/>
        <v>0</v>
      </c>
      <c r="AT58" s="229" t="s">
        <v>653</v>
      </c>
      <c r="AU58" s="160"/>
      <c r="AV58" s="160" t="str">
        <f>IF(AV57&gt;0,"Sim","Não")</f>
        <v>Não</v>
      </c>
      <c r="AW58" s="160"/>
      <c r="AX58" s="229" t="s">
        <v>653</v>
      </c>
      <c r="AY58" s="160"/>
      <c r="AZ58" s="160" t="str">
        <f>IF(AZ57&gt;0,"Sim","Não")</f>
        <v>Não</v>
      </c>
      <c r="BA58" s="160"/>
      <c r="BB58" s="229" t="s">
        <v>653</v>
      </c>
      <c r="BC58" s="160"/>
      <c r="BD58" s="168" t="str">
        <f>IF(BD57&gt;0,"Sim","Não")</f>
        <v>Não</v>
      </c>
      <c r="CU58" s="525"/>
      <c r="DM58" t="str">
        <v>1013902-Preparação de subprodutos do abate</v>
      </c>
    </row>
    <row r="59" spans="7:117">
      <c r="G59">
        <v>56</v>
      </c>
      <c r="H59" s="151" t="str">
        <f>'Formulário Orçamento de Conexão'!P211</f>
        <v>Sauna residencial</v>
      </c>
      <c r="I59" s="151">
        <f>'Formulário Orçamento de Conexão'!Q211</f>
        <v>4500</v>
      </c>
      <c r="J59" s="151">
        <f>'Formulário Orçamento de Conexão'!Q217</f>
        <v>0</v>
      </c>
      <c r="K59" s="151">
        <f t="shared" si="0"/>
        <v>0</v>
      </c>
      <c r="U59">
        <v>56</v>
      </c>
      <c r="V59" s="151" t="str">
        <f>'Anexo-1'!P76</f>
        <v>Sauna residencial</v>
      </c>
      <c r="W59" s="151">
        <f>'Anexo-1'!Q76</f>
        <v>4500</v>
      </c>
      <c r="X59" s="151">
        <f>'Anexo-1'!Q82</f>
        <v>0</v>
      </c>
      <c r="Y59" s="151">
        <f t="shared" si="1"/>
        <v>0</v>
      </c>
      <c r="AI59">
        <v>56</v>
      </c>
      <c r="AJ59" s="151" t="str">
        <f>'Anexo-1'!P221</f>
        <v>Sauna residencial</v>
      </c>
      <c r="AK59" s="151">
        <f>'Anexo-1'!Q221</f>
        <v>4500</v>
      </c>
      <c r="AL59" s="151">
        <f>'Anexo-1'!Q227</f>
        <v>0</v>
      </c>
      <c r="AM59" s="151">
        <f t="shared" si="2"/>
        <v>0</v>
      </c>
      <c r="CU59" s="525"/>
      <c r="DM59" t="str">
        <v>1020101-Preservação de peixes, crustáceos e moluscos</v>
      </c>
    </row>
    <row r="60" spans="7:117">
      <c r="G60">
        <v>57</v>
      </c>
      <c r="H60" s="151" t="str">
        <f>'Formulário Orçamento de Conexão'!C221</f>
        <v>Scanner</v>
      </c>
      <c r="I60">
        <f>'Formulário Orçamento de Conexão'!D221</f>
        <v>50</v>
      </c>
      <c r="J60">
        <f>'Formulário Orçamento de Conexão'!D227</f>
        <v>0</v>
      </c>
      <c r="K60">
        <f t="shared" si="0"/>
        <v>0</v>
      </c>
      <c r="U60">
        <v>57</v>
      </c>
      <c r="V60" s="151" t="str">
        <f>'Anexo-1'!C86</f>
        <v>Scanner</v>
      </c>
      <c r="W60" s="151">
        <f>'Anexo-1'!D86</f>
        <v>50</v>
      </c>
      <c r="X60" s="151">
        <f>'Anexo-1'!D92</f>
        <v>0</v>
      </c>
      <c r="Y60">
        <f t="shared" si="1"/>
        <v>0</v>
      </c>
      <c r="AI60">
        <v>57</v>
      </c>
      <c r="AJ60" s="151" t="str">
        <f>'Anexo-1'!C231</f>
        <v>Scanner</v>
      </c>
      <c r="AK60" s="151">
        <f>'Anexo-1'!D231</f>
        <v>50</v>
      </c>
      <c r="AL60" s="151">
        <f>'Anexo-1'!D237</f>
        <v>0</v>
      </c>
      <c r="AM60">
        <f t="shared" si="2"/>
        <v>0</v>
      </c>
      <c r="CU60" s="525"/>
      <c r="DM60" t="str">
        <v>1020102-Fabricação de conservas de peixes, crustáceos e moluscos</v>
      </c>
    </row>
    <row r="61" spans="7:117">
      <c r="G61">
        <v>58</v>
      </c>
      <c r="H61" s="151" t="str">
        <f>'Formulário Orçamento de Conexão'!F221</f>
        <v>Secador de cabelos grande</v>
      </c>
      <c r="I61" s="151">
        <f>'Formulário Orçamento de Conexão'!G221</f>
        <v>1250</v>
      </c>
      <c r="J61" s="151">
        <f>'Formulário Orçamento de Conexão'!G227</f>
        <v>0</v>
      </c>
      <c r="K61" s="151">
        <f t="shared" si="0"/>
        <v>0</v>
      </c>
      <c r="U61">
        <v>58</v>
      </c>
      <c r="V61" s="151" t="str">
        <f>'Anexo-1'!F86</f>
        <v>Secador de cabelos grande</v>
      </c>
      <c r="W61" s="151">
        <f>'Anexo-1'!G86</f>
        <v>1250</v>
      </c>
      <c r="X61" s="151">
        <f>'Anexo-1'!G92</f>
        <v>0</v>
      </c>
      <c r="Y61" s="151">
        <f t="shared" si="1"/>
        <v>0</v>
      </c>
      <c r="AI61">
        <v>58</v>
      </c>
      <c r="AJ61" s="151" t="str">
        <f>'Anexo-1'!F231</f>
        <v>Secador de cabelos grande</v>
      </c>
      <c r="AK61" s="151">
        <f>'Anexo-1'!G231</f>
        <v>1250</v>
      </c>
      <c r="AL61" s="151">
        <f>'Anexo-1'!G237</f>
        <v>0</v>
      </c>
      <c r="AM61" s="151">
        <f t="shared" si="2"/>
        <v>0</v>
      </c>
      <c r="CU61" s="525"/>
      <c r="DM61" t="str">
        <v>1031700-Fabricação de conservas de frutas</v>
      </c>
    </row>
    <row r="62" spans="7:117">
      <c r="G62">
        <v>59</v>
      </c>
      <c r="H62" s="151" t="str">
        <f>'Formulário Orçamento de Conexão'!H221</f>
        <v>Secador de cabelos pequeno</v>
      </c>
      <c r="I62" s="151">
        <f>'Formulário Orçamento de Conexão'!I221</f>
        <v>700</v>
      </c>
      <c r="J62" s="151">
        <f>'Formulário Orçamento de Conexão'!I227</f>
        <v>0</v>
      </c>
      <c r="K62" s="151">
        <f t="shared" si="0"/>
        <v>0</v>
      </c>
      <c r="U62">
        <v>59</v>
      </c>
      <c r="V62" s="151" t="str">
        <f>'Anexo-1'!H86</f>
        <v>Secador de cabelos pequeno</v>
      </c>
      <c r="W62" s="151">
        <f>'Anexo-1'!I86</f>
        <v>700</v>
      </c>
      <c r="X62" s="151">
        <f>'Anexo-1'!I92</f>
        <v>0</v>
      </c>
      <c r="Y62" s="151">
        <f t="shared" si="1"/>
        <v>0</v>
      </c>
      <c r="AI62">
        <v>59</v>
      </c>
      <c r="AJ62" s="151" t="str">
        <f>'Anexo-1'!H231</f>
        <v>Secador de cabelos pequeno</v>
      </c>
      <c r="AK62" s="151">
        <f>'Anexo-1'!I231</f>
        <v>700</v>
      </c>
      <c r="AL62" s="151">
        <f>'Anexo-1'!I237</f>
        <v>0</v>
      </c>
      <c r="AM62" s="151">
        <f t="shared" si="2"/>
        <v>0</v>
      </c>
      <c r="AT62" s="279" t="s">
        <v>892</v>
      </c>
      <c r="AU62" s="279"/>
      <c r="AV62" s="195">
        <f>AV15+AV36+AV57+AV65</f>
        <v>0</v>
      </c>
      <c r="AW62" s="195"/>
      <c r="AX62" s="195"/>
      <c r="AY62" s="195"/>
      <c r="AZ62" s="195">
        <f>AZ15+AZ36+AZ57+AZ65</f>
        <v>0</v>
      </c>
      <c r="BA62" s="195"/>
      <c r="BB62" s="195"/>
      <c r="BC62" s="195"/>
      <c r="BD62" s="195">
        <f>BD15+BD36+BD57+BD65</f>
        <v>0</v>
      </c>
      <c r="BI62" s="279" t="s">
        <v>711</v>
      </c>
      <c r="BJ62" s="279"/>
      <c r="BK62" s="195">
        <f>BK15+BK36+BK57</f>
        <v>0</v>
      </c>
      <c r="BL62" s="195"/>
      <c r="BM62" s="195"/>
      <c r="BN62" s="195">
        <f>BO62</f>
        <v>1</v>
      </c>
      <c r="BO62" s="195">
        <f>BO15+BO36+BO57</f>
        <v>1</v>
      </c>
      <c r="BP62" s="195"/>
      <c r="BQ62" s="195"/>
      <c r="BR62" s="195"/>
      <c r="BS62" s="195">
        <f>BS36+BS15</f>
        <v>1</v>
      </c>
      <c r="CU62" s="525"/>
      <c r="DM62" t="str">
        <v>1032501-Fabricação de conservas de palmito</v>
      </c>
    </row>
    <row r="63" spans="7:117">
      <c r="G63">
        <v>60</v>
      </c>
      <c r="H63" s="151" t="str">
        <f>'Formulário Orçamento de Conexão'!J221</f>
        <v xml:space="preserve">Secador de roupa comercial </v>
      </c>
      <c r="I63" s="151">
        <f>'Formulário Orçamento de Conexão'!K221</f>
        <v>5000</v>
      </c>
      <c r="J63" s="151">
        <f>'Formulário Orçamento de Conexão'!K227</f>
        <v>0</v>
      </c>
      <c r="K63" s="151">
        <f t="shared" si="0"/>
        <v>0</v>
      </c>
      <c r="U63">
        <v>60</v>
      </c>
      <c r="V63" s="151" t="str">
        <f>'Anexo-1'!J86</f>
        <v xml:space="preserve">Secador de roupa comercial </v>
      </c>
      <c r="W63" s="151">
        <f>'Anexo-1'!K86</f>
        <v>5000</v>
      </c>
      <c r="X63" s="151">
        <f>'Anexo-1'!K92</f>
        <v>0</v>
      </c>
      <c r="Y63" s="151">
        <f t="shared" si="1"/>
        <v>0</v>
      </c>
      <c r="AI63">
        <v>60</v>
      </c>
      <c r="AJ63" s="151" t="str">
        <f>'Anexo-1'!J231</f>
        <v xml:space="preserve">Secador de roupa comercial </v>
      </c>
      <c r="AK63" s="151">
        <f>'Anexo-1'!K231</f>
        <v>5000</v>
      </c>
      <c r="AL63" s="151">
        <f>'Anexo-1'!K237</f>
        <v>0</v>
      </c>
      <c r="AM63" s="151">
        <f t="shared" si="2"/>
        <v>0</v>
      </c>
      <c r="CU63" s="525"/>
      <c r="DM63" t="str">
        <v>1032599-Fabricação de conservas de legumes e outros vegetais, exceto palmito</v>
      </c>
    </row>
    <row r="64" spans="7:117">
      <c r="G64">
        <v>61</v>
      </c>
      <c r="H64" s="151" t="str">
        <f>'Formulário Orçamento de Conexão'!L221</f>
        <v xml:space="preserve">Secador de roupa residencial </v>
      </c>
      <c r="I64" s="151">
        <f>'Formulário Orçamento de Conexão'!M221</f>
        <v>1100</v>
      </c>
      <c r="J64" s="151">
        <f>'Formulário Orçamento de Conexão'!M227</f>
        <v>0</v>
      </c>
      <c r="K64" s="151">
        <f t="shared" si="0"/>
        <v>0</v>
      </c>
      <c r="U64">
        <v>61</v>
      </c>
      <c r="V64" s="151" t="str">
        <f>'Anexo-1'!L86</f>
        <v xml:space="preserve">Secador de roupa residencial </v>
      </c>
      <c r="W64" s="151">
        <f>'Anexo-1'!M86</f>
        <v>1100</v>
      </c>
      <c r="X64" s="151">
        <f>'Anexo-1'!M92</f>
        <v>0</v>
      </c>
      <c r="Y64" s="151">
        <f t="shared" si="1"/>
        <v>0</v>
      </c>
      <c r="AI64">
        <v>61</v>
      </c>
      <c r="AJ64" s="151" t="str">
        <f>'Anexo-1'!L231</f>
        <v xml:space="preserve">Secador de roupa residencial </v>
      </c>
      <c r="AK64" s="151">
        <f>'Anexo-1'!M231</f>
        <v>1100</v>
      </c>
      <c r="AL64" s="151">
        <f>'Anexo-1'!M237</f>
        <v>0</v>
      </c>
      <c r="AM64" s="151">
        <f t="shared" si="2"/>
        <v>0</v>
      </c>
      <c r="AT64" t="s">
        <v>716</v>
      </c>
      <c r="AV64" t="str">
        <f>IF('Formulário Orçamento de Conexão'!Q157&lt;&gt;0,"Sim","Não")</f>
        <v>Não</v>
      </c>
      <c r="AZ64" t="str">
        <f>IF('Anexo-1'!Q22&lt;&gt;0,"Sim","Não")</f>
        <v>Não</v>
      </c>
      <c r="BD64" t="str">
        <f>IF('Anexo-1'!Q167&lt;&gt;0,"Sim","Não")</f>
        <v>Não</v>
      </c>
      <c r="CU64" s="525"/>
      <c r="DM64" t="str">
        <v>1033301-Fabricação de sucos concentrados de frutas, hortaliças e legumes</v>
      </c>
    </row>
    <row r="65" spans="7:117">
      <c r="G65">
        <v>62</v>
      </c>
      <c r="H65" s="151" t="str">
        <f>'Formulário Orçamento de Conexão'!N221</f>
        <v xml:space="preserve">Televisor colorido </v>
      </c>
      <c r="I65" s="151">
        <f>'Formulário Orçamento de Conexão'!O221</f>
        <v>200</v>
      </c>
      <c r="J65" s="151">
        <f>'Formulário Orçamento de Conexão'!O227</f>
        <v>0</v>
      </c>
      <c r="K65" s="151">
        <f t="shared" si="0"/>
        <v>0</v>
      </c>
      <c r="U65">
        <v>62</v>
      </c>
      <c r="V65" s="151" t="str">
        <f>'Anexo-1'!N86</f>
        <v xml:space="preserve">Televisor colorido </v>
      </c>
      <c r="W65" s="151">
        <f>'Anexo-1'!O86</f>
        <v>200</v>
      </c>
      <c r="X65" s="151">
        <f>'Anexo-1'!O92</f>
        <v>0</v>
      </c>
      <c r="Y65" s="151">
        <f t="shared" si="1"/>
        <v>0</v>
      </c>
      <c r="AI65">
        <v>62</v>
      </c>
      <c r="AJ65" s="151" t="str">
        <f>'Anexo-1'!N231</f>
        <v xml:space="preserve">Televisor colorido </v>
      </c>
      <c r="AK65" s="151">
        <f>'Anexo-1'!O231</f>
        <v>200</v>
      </c>
      <c r="AL65" s="151">
        <f>'Anexo-1'!O237</f>
        <v>0</v>
      </c>
      <c r="AM65" s="151">
        <f t="shared" si="2"/>
        <v>0</v>
      </c>
      <c r="AV65">
        <f>IF('Formulário Orçamento de Conexão'!Q157&lt;&gt;0,1,0)</f>
        <v>0</v>
      </c>
      <c r="AZ65">
        <f>IF('Anexo-1'!Q22&lt;&gt;0,1,0)</f>
        <v>0</v>
      </c>
      <c r="BD65">
        <f>IF('Anexo-1'!Q167&lt;&gt;0,1,0)</f>
        <v>0</v>
      </c>
      <c r="CU65" s="525"/>
      <c r="DM65" t="str">
        <v>1033302-Fabricação de sucos de frutas, hortaliças e legumes, exceto concentrados</v>
      </c>
    </row>
    <row r="66" spans="7:117">
      <c r="G66">
        <v>63</v>
      </c>
      <c r="H66" s="151" t="str">
        <f>'Formulário Orçamento de Conexão'!P221</f>
        <v xml:space="preserve">Televisor preto e branco </v>
      </c>
      <c r="I66" s="151">
        <f>'Formulário Orçamento de Conexão'!Q221</f>
        <v>90</v>
      </c>
      <c r="J66" s="151">
        <f>'Formulário Orçamento de Conexão'!Q227</f>
        <v>0</v>
      </c>
      <c r="K66" s="151">
        <f t="shared" si="0"/>
        <v>0</v>
      </c>
      <c r="U66">
        <v>63</v>
      </c>
      <c r="V66" s="151" t="str">
        <f>'Anexo-1'!P86</f>
        <v xml:space="preserve">Televisor preto e branco </v>
      </c>
      <c r="W66" s="151">
        <f>'Anexo-1'!Q86</f>
        <v>90</v>
      </c>
      <c r="X66" s="151">
        <f>'Anexo-1'!Q92</f>
        <v>0</v>
      </c>
      <c r="Y66" s="151">
        <f t="shared" si="1"/>
        <v>0</v>
      </c>
      <c r="AI66">
        <v>63</v>
      </c>
      <c r="AJ66" s="151" t="str">
        <f>'Anexo-1'!P231</f>
        <v xml:space="preserve">Televisor preto e branco </v>
      </c>
      <c r="AK66" s="151">
        <f>'Anexo-1'!Q231</f>
        <v>90</v>
      </c>
      <c r="AL66" s="151">
        <f>'Anexo-1'!Q237</f>
        <v>0</v>
      </c>
      <c r="AM66" s="151">
        <f t="shared" si="2"/>
        <v>0</v>
      </c>
      <c r="DM66" t="str">
        <v>1041400-Fabricação de óleos vegetais em bruto, exceto óleo de milho</v>
      </c>
    </row>
    <row r="67" spans="7:117">
      <c r="G67">
        <v>64</v>
      </c>
      <c r="H67" s="151" t="str">
        <f>'Formulário Orçamento de Conexão'!C231</f>
        <v xml:space="preserve">Torneira elétrica </v>
      </c>
      <c r="I67" s="151">
        <f>'Formulário Orçamento de Conexão'!D231</f>
        <v>2000</v>
      </c>
      <c r="J67" s="151">
        <f>'Formulário Orçamento de Conexão'!D237</f>
        <v>0</v>
      </c>
      <c r="K67" s="151">
        <f t="shared" si="0"/>
        <v>0</v>
      </c>
      <c r="U67">
        <v>64</v>
      </c>
      <c r="V67" s="151" t="str">
        <f>'Anexo-1'!C96</f>
        <v xml:space="preserve">Torneira elétrica </v>
      </c>
      <c r="W67" s="151">
        <f>'Anexo-1'!D96</f>
        <v>2000</v>
      </c>
      <c r="X67" s="151">
        <f>'Anexo-1'!D102</f>
        <v>0</v>
      </c>
      <c r="Y67" s="151">
        <f t="shared" si="1"/>
        <v>0</v>
      </c>
      <c r="AI67">
        <v>64</v>
      </c>
      <c r="AJ67" s="151" t="str">
        <f>'Anexo-1'!C241</f>
        <v xml:space="preserve">Torneira elétrica </v>
      </c>
      <c r="AK67" s="151">
        <f>'Anexo-1'!D241</f>
        <v>2000</v>
      </c>
      <c r="AL67" s="151">
        <f>'Anexo-1'!D247</f>
        <v>0</v>
      </c>
      <c r="AM67" s="151">
        <f t="shared" si="2"/>
        <v>0</v>
      </c>
      <c r="DM67" t="str">
        <v>1042200-Fabricação de óleos vegetais refinados, exceto óleo de milho</v>
      </c>
    </row>
    <row r="68" spans="7:117">
      <c r="G68">
        <v>65</v>
      </c>
      <c r="H68" s="151" t="str">
        <f>'Formulário Orçamento de Conexão'!F231</f>
        <v xml:space="preserve">Vaporizador </v>
      </c>
      <c r="I68">
        <f>'Formulário Orçamento de Conexão'!G231</f>
        <v>300</v>
      </c>
      <c r="J68">
        <f>'Formulário Orçamento de Conexão'!G237</f>
        <v>0</v>
      </c>
      <c r="K68">
        <f t="shared" si="0"/>
        <v>0</v>
      </c>
      <c r="U68">
        <v>65</v>
      </c>
      <c r="V68" s="151" t="str">
        <f>'Anexo-1'!F96</f>
        <v xml:space="preserve">Vaporizador </v>
      </c>
      <c r="W68" s="151">
        <f>'Anexo-1'!G96</f>
        <v>300</v>
      </c>
      <c r="X68" s="151">
        <f>'Anexo-1'!G102</f>
        <v>0</v>
      </c>
      <c r="Y68">
        <f t="shared" si="1"/>
        <v>0</v>
      </c>
      <c r="AI68">
        <v>65</v>
      </c>
      <c r="AJ68" s="151" t="str">
        <f>'Anexo-1'!F241</f>
        <v xml:space="preserve">Vaporizador </v>
      </c>
      <c r="AK68" s="151">
        <f>'Anexo-1'!G241</f>
        <v>300</v>
      </c>
      <c r="AL68" s="151">
        <f>'Anexo-1'!G247</f>
        <v>0</v>
      </c>
      <c r="AM68">
        <f t="shared" si="2"/>
        <v>0</v>
      </c>
      <c r="DM68" t="str">
        <v>1043100-Fabricação de margarina e outras gorduras vegetais e de óleos não-comestíveis de animais</v>
      </c>
    </row>
    <row r="69" spans="7:117">
      <c r="G69">
        <v>66</v>
      </c>
      <c r="H69" s="151" t="str">
        <f>'Formulário Orçamento de Conexão'!H231</f>
        <v>Ventilador grande</v>
      </c>
      <c r="I69" s="151">
        <f>'Formulário Orçamento de Conexão'!I231</f>
        <v>250</v>
      </c>
      <c r="J69" s="151">
        <f>'Formulário Orçamento de Conexão'!I237</f>
        <v>0</v>
      </c>
      <c r="K69" s="151">
        <f t="shared" ref="K69:K78" si="18">I69*J69</f>
        <v>0</v>
      </c>
      <c r="U69">
        <v>66</v>
      </c>
      <c r="V69" s="151" t="str">
        <f>'Anexo-1'!H96</f>
        <v>Ventilador grande</v>
      </c>
      <c r="W69" s="151">
        <f>'Anexo-1'!I96</f>
        <v>250</v>
      </c>
      <c r="X69" s="151">
        <f>'Anexo-1'!I102</f>
        <v>0</v>
      </c>
      <c r="Y69" s="151">
        <f t="shared" ref="Y69:Y78" si="19">W69*X69</f>
        <v>0</v>
      </c>
      <c r="AI69">
        <v>66</v>
      </c>
      <c r="AJ69" s="151" t="str">
        <f>'Anexo-1'!H241</f>
        <v>Ventilador grande</v>
      </c>
      <c r="AK69" s="151">
        <f>'Anexo-1'!I241</f>
        <v>250</v>
      </c>
      <c r="AL69" s="151">
        <f>'Anexo-1'!I247</f>
        <v>0</v>
      </c>
      <c r="AM69" s="151">
        <f t="shared" ref="AM69:AM72" si="20">AK69*AL69</f>
        <v>0</v>
      </c>
      <c r="DM69" t="str">
        <v>1051100-Preparação do leite</v>
      </c>
    </row>
    <row r="70" spans="7:117">
      <c r="G70">
        <v>67</v>
      </c>
      <c r="H70" s="151" t="str">
        <f>'Formulário Orçamento de Conexão'!J231</f>
        <v>Ventilador  médio</v>
      </c>
      <c r="I70" s="151">
        <f>'Formulário Orçamento de Conexão'!K231</f>
        <v>200</v>
      </c>
      <c r="J70" s="151">
        <f>'Formulário Orçamento de Conexão'!K237</f>
        <v>0</v>
      </c>
      <c r="K70" s="151">
        <f t="shared" si="18"/>
        <v>0</v>
      </c>
      <c r="U70">
        <v>67</v>
      </c>
      <c r="V70" s="151" t="str">
        <f>'Anexo-1'!J96</f>
        <v>Ventilador  médio</v>
      </c>
      <c r="W70" s="151">
        <f>'Anexo-1'!K96</f>
        <v>200</v>
      </c>
      <c r="X70" s="151">
        <f>'Anexo-1'!K102</f>
        <v>0</v>
      </c>
      <c r="Y70" s="151">
        <f t="shared" si="19"/>
        <v>0</v>
      </c>
      <c r="AI70">
        <v>67</v>
      </c>
      <c r="AJ70" s="151" t="str">
        <f>'Anexo-1'!J241</f>
        <v>Ventilador  médio</v>
      </c>
      <c r="AK70" s="151">
        <f>'Anexo-1'!K241</f>
        <v>200</v>
      </c>
      <c r="AL70" s="151">
        <f>'Anexo-1'!K247</f>
        <v>0</v>
      </c>
      <c r="AM70" s="151">
        <f t="shared" si="20"/>
        <v>0</v>
      </c>
      <c r="DM70" t="str">
        <v>1052000-Fabricação de laticínios</v>
      </c>
    </row>
    <row r="71" spans="7:117">
      <c r="G71">
        <v>68</v>
      </c>
      <c r="H71" s="151" t="str">
        <f>'Formulário Orçamento de Conexão'!L231</f>
        <v xml:space="preserve">Ventilador pequeno </v>
      </c>
      <c r="I71" s="151">
        <f>'Formulário Orçamento de Conexão'!M231</f>
        <v>70</v>
      </c>
      <c r="J71" s="151">
        <f>'Formulário Orçamento de Conexão'!M237</f>
        <v>0</v>
      </c>
      <c r="K71" s="151">
        <f t="shared" si="18"/>
        <v>0</v>
      </c>
      <c r="U71">
        <v>68</v>
      </c>
      <c r="V71" s="151" t="str">
        <f>'Anexo-1'!L96</f>
        <v xml:space="preserve">Ventilador pequeno </v>
      </c>
      <c r="W71" s="151">
        <f>'Anexo-1'!M96</f>
        <v>70</v>
      </c>
      <c r="X71" s="151">
        <f>'Anexo-1'!M102</f>
        <v>0</v>
      </c>
      <c r="Y71" s="151">
        <f t="shared" si="19"/>
        <v>0</v>
      </c>
      <c r="AI71">
        <v>68</v>
      </c>
      <c r="AJ71" s="151" t="str">
        <f>'Anexo-1'!L241</f>
        <v xml:space="preserve">Ventilador pequeno </v>
      </c>
      <c r="AK71" s="151">
        <f>'Anexo-1'!M241</f>
        <v>70</v>
      </c>
      <c r="AL71" s="151">
        <f>'Anexo-1'!M247</f>
        <v>0</v>
      </c>
      <c r="AM71" s="151">
        <f t="shared" si="20"/>
        <v>0</v>
      </c>
      <c r="DM71" t="str">
        <v>1053800-Fabricação de sorvetes e outros gelados comestíveis</v>
      </c>
    </row>
    <row r="72" spans="7:117">
      <c r="G72">
        <v>69</v>
      </c>
      <c r="H72" s="151" t="str">
        <f>'Formulário Orçamento de Conexão'!N231</f>
        <v>Vídeo Game</v>
      </c>
      <c r="I72">
        <f>'Formulário Orçamento de Conexão'!O231</f>
        <v>10</v>
      </c>
      <c r="J72">
        <f>'Formulário Orçamento de Conexão'!O237</f>
        <v>0</v>
      </c>
      <c r="K72">
        <f t="shared" si="18"/>
        <v>0</v>
      </c>
      <c r="U72">
        <v>69</v>
      </c>
      <c r="V72" s="151" t="str">
        <f>'Anexo-1'!N96</f>
        <v>Vídeo Game</v>
      </c>
      <c r="W72" s="151">
        <f>'Anexo-1'!O96</f>
        <v>10</v>
      </c>
      <c r="X72" s="151">
        <f>'Anexo-1'!O102</f>
        <v>0</v>
      </c>
      <c r="Y72">
        <f t="shared" si="19"/>
        <v>0</v>
      </c>
      <c r="AI72">
        <v>69</v>
      </c>
      <c r="AJ72" s="151" t="str">
        <f>'Anexo-1'!N241</f>
        <v>Vídeo Game</v>
      </c>
      <c r="AK72" s="151">
        <f>'Anexo-1'!O241</f>
        <v>10</v>
      </c>
      <c r="AL72" s="151">
        <f>'Anexo-1'!O247</f>
        <v>0</v>
      </c>
      <c r="AM72">
        <f t="shared" si="20"/>
        <v>0</v>
      </c>
      <c r="DM72" t="str">
        <v>1061901-Beneficiamento de arroz</v>
      </c>
    </row>
    <row r="73" spans="7:117">
      <c r="G73">
        <v>70</v>
      </c>
      <c r="H73">
        <f>'Formulário Orçamento de Conexão'!C242</f>
        <v>0</v>
      </c>
      <c r="I73">
        <f>'Formulário Orçamento de Conexão'!F242</f>
        <v>0</v>
      </c>
      <c r="J73">
        <f>'Formulário Orçamento de Conexão'!G242</f>
        <v>0</v>
      </c>
      <c r="K73">
        <f t="shared" si="18"/>
        <v>0</v>
      </c>
      <c r="L73" s="1358" t="s">
        <v>803</v>
      </c>
      <c r="U73">
        <v>70</v>
      </c>
      <c r="V73">
        <f>'Anexo-1'!C107</f>
        <v>0</v>
      </c>
      <c r="W73">
        <f>'Anexo-1'!F107</f>
        <v>0</v>
      </c>
      <c r="X73">
        <f>'Anexo-1'!G107</f>
        <v>0</v>
      </c>
      <c r="Y73">
        <f t="shared" si="19"/>
        <v>0</v>
      </c>
      <c r="AI73">
        <v>70</v>
      </c>
      <c r="AJ73">
        <f>'Anexo-1'!C251</f>
        <v>0</v>
      </c>
      <c r="AK73">
        <f>'Anexo-1'!F251</f>
        <v>0</v>
      </c>
      <c r="AL73">
        <f>'Anexo-1'!G251</f>
        <v>0</v>
      </c>
      <c r="AM73">
        <f>AK73*AL73</f>
        <v>0</v>
      </c>
      <c r="DM73" t="str">
        <v>1061902-Fabricação de produtos do arroz</v>
      </c>
    </row>
    <row r="74" spans="7:117">
      <c r="G74">
        <v>71</v>
      </c>
      <c r="H74">
        <f>'Formulário Orçamento de Conexão'!C243</f>
        <v>0</v>
      </c>
      <c r="I74">
        <f>'Formulário Orçamento de Conexão'!F243</f>
        <v>0</v>
      </c>
      <c r="J74">
        <f>'Formulário Orçamento de Conexão'!G243</f>
        <v>0</v>
      </c>
      <c r="K74">
        <f t="shared" si="18"/>
        <v>0</v>
      </c>
      <c r="L74" s="1358"/>
      <c r="U74">
        <v>71</v>
      </c>
      <c r="V74">
        <f>'Anexo-1'!C108</f>
        <v>0</v>
      </c>
      <c r="W74">
        <f>'Anexo-1'!F108</f>
        <v>0</v>
      </c>
      <c r="X74">
        <f>'Anexo-1'!G108</f>
        <v>0</v>
      </c>
      <c r="Y74">
        <f t="shared" si="19"/>
        <v>0</v>
      </c>
      <c r="AI74">
        <v>71</v>
      </c>
      <c r="AJ74">
        <f>'Anexo-1'!C252</f>
        <v>0</v>
      </c>
      <c r="AK74">
        <f>'Anexo-1'!F252</f>
        <v>0</v>
      </c>
      <c r="AL74">
        <f>'Anexo-1'!G252</f>
        <v>0</v>
      </c>
      <c r="AM74">
        <f t="shared" ref="AM74:AM78" si="21">AK74*AL74</f>
        <v>0</v>
      </c>
      <c r="DM74" t="str">
        <v>1062700-Moagem de trigo e fabricação de derivados</v>
      </c>
    </row>
    <row r="75" spans="7:117">
      <c r="G75">
        <v>72</v>
      </c>
      <c r="H75">
        <f>'Formulário Orçamento de Conexão'!C244</f>
        <v>0</v>
      </c>
      <c r="I75">
        <f>'Formulário Orçamento de Conexão'!F244</f>
        <v>0</v>
      </c>
      <c r="J75">
        <f>'Formulário Orçamento de Conexão'!G244</f>
        <v>0</v>
      </c>
      <c r="K75">
        <f t="shared" si="18"/>
        <v>0</v>
      </c>
      <c r="L75" s="1358"/>
      <c r="U75">
        <v>72</v>
      </c>
      <c r="V75">
        <f>'Anexo-1'!C109</f>
        <v>0</v>
      </c>
      <c r="W75">
        <f>'Anexo-1'!F109</f>
        <v>0</v>
      </c>
      <c r="X75">
        <f>'Anexo-1'!G109</f>
        <v>0</v>
      </c>
      <c r="Y75">
        <f t="shared" si="19"/>
        <v>0</v>
      </c>
      <c r="AI75">
        <v>72</v>
      </c>
      <c r="AJ75">
        <f>'Anexo-1'!C253</f>
        <v>0</v>
      </c>
      <c r="AK75">
        <f>'Anexo-1'!F253</f>
        <v>0</v>
      </c>
      <c r="AL75">
        <f>'Anexo-1'!G253</f>
        <v>0</v>
      </c>
      <c r="AM75">
        <f t="shared" si="21"/>
        <v>0</v>
      </c>
      <c r="DM75" t="str">
        <v>1063500-Fabricação de farinha de mandioca e derivados</v>
      </c>
    </row>
    <row r="76" spans="7:117">
      <c r="G76">
        <v>73</v>
      </c>
      <c r="H76">
        <f>'Formulário Orçamento de Conexão'!C245</f>
        <v>0</v>
      </c>
      <c r="I76">
        <f>'Formulário Orçamento de Conexão'!F245</f>
        <v>0</v>
      </c>
      <c r="J76">
        <f>'Formulário Orçamento de Conexão'!G245</f>
        <v>0</v>
      </c>
      <c r="K76">
        <f t="shared" si="18"/>
        <v>0</v>
      </c>
      <c r="L76" s="1358"/>
      <c r="U76">
        <v>73</v>
      </c>
      <c r="V76">
        <f>'Anexo-1'!C110</f>
        <v>0</v>
      </c>
      <c r="W76">
        <f>'Anexo-1'!F110</f>
        <v>0</v>
      </c>
      <c r="X76">
        <f>'Anexo-1'!G110</f>
        <v>0</v>
      </c>
      <c r="Y76">
        <f t="shared" si="19"/>
        <v>0</v>
      </c>
      <c r="AI76">
        <v>73</v>
      </c>
      <c r="AJ76">
        <f>'Anexo-1'!C254</f>
        <v>0</v>
      </c>
      <c r="AK76">
        <f>'Anexo-1'!F254</f>
        <v>0</v>
      </c>
      <c r="AL76">
        <f>'Anexo-1'!G254</f>
        <v>0</v>
      </c>
      <c r="AM76">
        <f t="shared" si="21"/>
        <v>0</v>
      </c>
      <c r="DM76" t="str">
        <v>1064300-Fabricação de farinha de milho e derivados, exceto óleos de milho</v>
      </c>
    </row>
    <row r="77" spans="7:117">
      <c r="G77">
        <v>74</v>
      </c>
      <c r="H77">
        <f>'Formulário Orçamento de Conexão'!C246</f>
        <v>0</v>
      </c>
      <c r="I77">
        <f>'Formulário Orçamento de Conexão'!F246</f>
        <v>0</v>
      </c>
      <c r="J77">
        <f>'Formulário Orçamento de Conexão'!G246</f>
        <v>0</v>
      </c>
      <c r="K77">
        <f t="shared" si="18"/>
        <v>0</v>
      </c>
      <c r="L77" s="1358"/>
      <c r="O77" s="226"/>
      <c r="U77">
        <v>74</v>
      </c>
      <c r="V77">
        <f>'Anexo-1'!C111</f>
        <v>0</v>
      </c>
      <c r="W77">
        <f>'Anexo-1'!F111</f>
        <v>0</v>
      </c>
      <c r="X77">
        <f>'Anexo-1'!G111</f>
        <v>0</v>
      </c>
      <c r="Y77">
        <f t="shared" si="19"/>
        <v>0</v>
      </c>
      <c r="AI77">
        <v>74</v>
      </c>
      <c r="AJ77">
        <f>'Anexo-1'!C255</f>
        <v>0</v>
      </c>
      <c r="AK77">
        <f>'Anexo-1'!F255</f>
        <v>0</v>
      </c>
      <c r="AL77">
        <f>'Anexo-1'!G255</f>
        <v>0</v>
      </c>
      <c r="AM77">
        <f t="shared" si="21"/>
        <v>0</v>
      </c>
      <c r="DM77" t="str">
        <v>1065101-Fabricação de amidos e féculas de vegetais</v>
      </c>
    </row>
    <row r="78" spans="7:117">
      <c r="G78">
        <v>75</v>
      </c>
      <c r="H78">
        <f>'Formulário Orçamento de Conexão'!C247</f>
        <v>0</v>
      </c>
      <c r="I78">
        <f>'Formulário Orçamento de Conexão'!F247</f>
        <v>0</v>
      </c>
      <c r="J78">
        <f>'Formulário Orçamento de Conexão'!G247</f>
        <v>0</v>
      </c>
      <c r="K78">
        <f t="shared" si="18"/>
        <v>0</v>
      </c>
      <c r="L78" s="1358"/>
      <c r="U78">
        <v>75</v>
      </c>
      <c r="V78">
        <f>'Anexo-1'!C112</f>
        <v>0</v>
      </c>
      <c r="W78">
        <f>'Anexo-1'!F112</f>
        <v>0</v>
      </c>
      <c r="X78">
        <f>'Anexo-1'!G112</f>
        <v>0</v>
      </c>
      <c r="Y78">
        <f t="shared" si="19"/>
        <v>0</v>
      </c>
      <c r="AI78">
        <v>75</v>
      </c>
      <c r="AJ78">
        <f>'Anexo-1'!C256</f>
        <v>0</v>
      </c>
      <c r="AK78">
        <f>'Anexo-1'!F256</f>
        <v>0</v>
      </c>
      <c r="AL78">
        <f>'Anexo-1'!G256</f>
        <v>0</v>
      </c>
      <c r="AM78">
        <f t="shared" si="21"/>
        <v>0</v>
      </c>
      <c r="DM78" t="str">
        <v>1065102-Fabricação de óleo de milho em bruto</v>
      </c>
    </row>
    <row r="79" spans="7:117">
      <c r="DM79" t="str">
        <v>1065103-Fabricação de óleo de milho refinado</v>
      </c>
    </row>
    <row r="80" spans="7:117">
      <c r="DM80" t="str">
        <v>1066000-Fabricação de alimentos para animais</v>
      </c>
    </row>
    <row r="81" spans="6:117">
      <c r="G81" t="s">
        <v>116</v>
      </c>
      <c r="K81">
        <f>SUM(K4:K78)</f>
        <v>0</v>
      </c>
      <c r="U81" t="s">
        <v>116</v>
      </c>
      <c r="Y81">
        <f>SUM(Y4:Y78)</f>
        <v>0</v>
      </c>
      <c r="AI81" t="s">
        <v>116</v>
      </c>
      <c r="AM81">
        <f>SUM(AM4:AM78)</f>
        <v>0</v>
      </c>
      <c r="DM81" t="str">
        <v>1069400-Moagem e fabricação de produtos de origem vegetal não especificados</v>
      </c>
    </row>
    <row r="82" spans="6:117">
      <c r="DM82" t="str">
        <v>1071600-Fabricação de açúcar em bruto</v>
      </c>
    </row>
    <row r="83" spans="6:117">
      <c r="F83" s="1378" t="s">
        <v>576</v>
      </c>
      <c r="G83" s="1378"/>
      <c r="H83" s="1378"/>
      <c r="I83" s="1378"/>
      <c r="J83" s="1378"/>
      <c r="K83" s="1378"/>
      <c r="L83" s="1378"/>
      <c r="M83" s="1378"/>
      <c r="N83" s="1378"/>
      <c r="O83" s="1378"/>
      <c r="P83" s="1378"/>
      <c r="T83" s="1378" t="s">
        <v>577</v>
      </c>
      <c r="U83" s="1378"/>
      <c r="V83" s="1378"/>
      <c r="W83" s="1378"/>
      <c r="X83" s="1378"/>
      <c r="Y83" s="1378"/>
      <c r="Z83" s="1378"/>
      <c r="AA83" s="1378"/>
      <c r="AB83" s="1378"/>
      <c r="AC83" s="1378"/>
      <c r="AD83" s="1378"/>
      <c r="AH83" s="1378" t="s">
        <v>578</v>
      </c>
      <c r="AI83" s="1378"/>
      <c r="AJ83" s="1378"/>
      <c r="AK83" s="1378"/>
      <c r="AL83" s="1378"/>
      <c r="AM83" s="1378"/>
      <c r="AN83" s="1378"/>
      <c r="AO83" s="1378"/>
      <c r="AP83" s="1378"/>
      <c r="AQ83" s="1378"/>
      <c r="AR83" s="1378"/>
      <c r="DM83" t="str">
        <v>1072401-Fabricação de açúcar de cana refinado</v>
      </c>
    </row>
    <row r="84" spans="6:117" ht="51" customHeight="1" thickBot="1">
      <c r="F84" s="82" t="s">
        <v>579</v>
      </c>
      <c r="G84" s="82" t="s">
        <v>580</v>
      </c>
      <c r="H84" s="82" t="s">
        <v>581</v>
      </c>
      <c r="I84" s="82" t="s">
        <v>582</v>
      </c>
      <c r="J84" s="82" t="s">
        <v>583</v>
      </c>
      <c r="K84" s="82" t="s">
        <v>584</v>
      </c>
      <c r="L84" s="153" t="s">
        <v>585</v>
      </c>
      <c r="M84" s="154" t="s">
        <v>586</v>
      </c>
      <c r="N84" s="153" t="s">
        <v>587</v>
      </c>
      <c r="O84" s="153" t="s">
        <v>588</v>
      </c>
      <c r="P84" s="153" t="s">
        <v>589</v>
      </c>
      <c r="T84" s="82" t="s">
        <v>579</v>
      </c>
      <c r="U84" s="82" t="s">
        <v>580</v>
      </c>
      <c r="V84" s="82" t="s">
        <v>581</v>
      </c>
      <c r="W84" s="82" t="s">
        <v>582</v>
      </c>
      <c r="X84" s="82" t="s">
        <v>583</v>
      </c>
      <c r="Y84" s="82" t="s">
        <v>584</v>
      </c>
      <c r="Z84" s="153" t="s">
        <v>585</v>
      </c>
      <c r="AA84" s="154" t="s">
        <v>586</v>
      </c>
      <c r="AB84" s="153" t="s">
        <v>587</v>
      </c>
      <c r="AC84" s="153" t="s">
        <v>588</v>
      </c>
      <c r="AD84" s="153" t="s">
        <v>589</v>
      </c>
      <c r="AH84" s="82" t="s">
        <v>579</v>
      </c>
      <c r="AI84" s="82" t="s">
        <v>580</v>
      </c>
      <c r="AJ84" s="82" t="s">
        <v>581</v>
      </c>
      <c r="AK84" s="82" t="s">
        <v>582</v>
      </c>
      <c r="AL84" s="82" t="s">
        <v>583</v>
      </c>
      <c r="AM84" s="82" t="s">
        <v>584</v>
      </c>
      <c r="AN84" s="153" t="s">
        <v>585</v>
      </c>
      <c r="AO84" s="154" t="s">
        <v>586</v>
      </c>
      <c r="AP84" s="153" t="s">
        <v>587</v>
      </c>
      <c r="AQ84" s="153" t="s">
        <v>588</v>
      </c>
      <c r="AR84" s="153" t="s">
        <v>589</v>
      </c>
      <c r="DM84" t="str">
        <v>1072402-Fabricação de açúcar de cereais (dextrose) e de beterraba</v>
      </c>
    </row>
    <row r="85" spans="6:117" ht="18" customHeight="1">
      <c r="F85" s="1359" t="s">
        <v>590</v>
      </c>
      <c r="G85" s="1362" t="s">
        <v>383</v>
      </c>
      <c r="H85" s="155" t="str">
        <f t="shared" ref="H85:J85" si="22">H41</f>
        <v xml:space="preserve">Lampada fluorescente </v>
      </c>
      <c r="I85" s="155">
        <f t="shared" si="22"/>
        <v>20</v>
      </c>
      <c r="J85" s="155">
        <f t="shared" si="22"/>
        <v>0</v>
      </c>
      <c r="K85" s="155">
        <f>K41</f>
        <v>0</v>
      </c>
      <c r="L85" s="156">
        <f>K85+K87</f>
        <v>0</v>
      </c>
      <c r="M85" s="1369">
        <f>IF(AND(L85=0,L87=0),0,
IF(AND(L85&lt;&gt;0,L87&lt;&gt;0),
IF(AND(L85&gt;0,L85&lt;=1000),0.86,
IF(AND(L85&gt;1000,L85&lt;=2000),0.81,
IF(AND(L85&gt;2000,L85&lt;=3000),0.76,
IF(AND(L85&gt;3000,L85&lt;=4000),0.72,
IF(AND(L85&gt;4000,L85&lt;=5000),0.68,
IF(AND(L85&gt;5000,L85&lt;=6000),0.64,
IF(AND(L85&gt;6000,L85&lt;=7000),0.6,
IF(AND(L85&gt;7000,L85&lt;=8000),0.57,
IF(AND(L85&gt;8000,L85&lt;=9000),0.54,
IF(AND(L85&gt;9000,L85&lt;=10000),0.52,
IF(AND(L85&gt;10000),0.45,
)))))))))))))</f>
        <v>0</v>
      </c>
      <c r="N85" s="1371">
        <f>L85*M85</f>
        <v>0</v>
      </c>
      <c r="O85" s="1362">
        <f>IF(OR(G85="Residencial",G85="Rural"),0,
IF(AND(G85="Comercial",(L86)&gt;20),0.7*(L86-20)+20,
IF(AND(G85="Comercial",(L86)&lt;=20),1*(L86),
IF(AND(G85="Industrial",(L86)&gt;20),0.8*(L86-20)+20,
IF(AND(G85="Industrial",(L86)&lt;=20),1*(L86),
IF(AND(G85="oficina, indústrias e semelhantes",(L86)&gt;20),0.8*(L86-20)+20,
IF(AND(G85="oficina, indústrias e semelhantes",(L86)&lt;=20),1*(L86),
IF(AND(G85="hotéis e semelhantes",(L86)&gt;20),0.5*(L86-20)+20,
IF(AND(G85="hotéis e semelhantes",(L86)&lt;=20),0.5*(L86),
IF(AND(G85="escolas e semelhantes",(L86)&gt;12),0.5*(L86-12)+12,
IF(AND(G85="escolas e semelhantes",(L86)&lt;=12),1*(L86),
IF(AND(G85="escritórios, lojas e salas comerciais",(L86)&gt;20),0.7*(L86-20)+20,
IF(AND(G85="escritórios, lojas e salas comerciais",(L86)&lt;=20),1*(L86),
IF(AND(G85="clínicas, hospitais e semelhantes",(L86)&gt;50),0.2*(L86-50)+50,
IF(AND(G85="clínicas, hospitais e semelhantes",(L86)&lt;=50),1*(L86),
IF(AND(G85="áreas comuns e condomínios",(L86)&gt;10),0.25*(L86-10)+10,
IF(AND(G85="áreas comuns e condomínios",(L86)&lt;=10),1*(L86),
IF(OR(G85="auditórios, cinemas e semelhantes ",
G85="bancos e semelhantes ",
G85="barbearia, salões de beleza e semelhantes ",
G85="clubes e semelhantes ",
G85="garagens comerciais e semelhantes ",
G85="igrejas, templos e semelhantes ",
G85="restaurantes, bares e semelhantes "),1*(L86))
)))))))))))))))))</f>
        <v>0</v>
      </c>
      <c r="P85" s="1373">
        <f>IF(OR(G85="Residencial",G85="Rural"),N85,O85*1000)</f>
        <v>0</v>
      </c>
      <c r="T85" s="1359" t="s">
        <v>590</v>
      </c>
      <c r="U85" s="1362" t="s">
        <v>383</v>
      </c>
      <c r="V85" s="155" t="str">
        <f t="shared" ref="V85:Y85" si="23">V41</f>
        <v xml:space="preserve">Lampada fluorescente </v>
      </c>
      <c r="W85" s="155">
        <f t="shared" si="23"/>
        <v>20</v>
      </c>
      <c r="X85" s="155">
        <f t="shared" si="23"/>
        <v>0</v>
      </c>
      <c r="Y85" s="155">
        <f t="shared" si="23"/>
        <v>0</v>
      </c>
      <c r="Z85" s="156">
        <f>Y85+Y87</f>
        <v>0</v>
      </c>
      <c r="AA85" s="1369">
        <f>IF(AND(Z85=0,Z87=0),0,
IF(AND(Z85&lt;&gt;0,Z87&lt;&gt;0),
IF(AND(Z85&gt;0,Z85&lt;=1000),0.86,
IF(AND(Z85&gt;1000,Z85&lt;=2000),0.81,
IF(AND(Z85&gt;2000,Z85&lt;=3000),0.76,
IF(AND(Z85&gt;3000,Z85&lt;=4000),0.72,
IF(AND(Z85&gt;4000,Z85&lt;=5000),0.68,
IF(AND(Z85&gt;5000,Z85&lt;=6000),0.64,
IF(AND(Z85&gt;6000,Z85&lt;=7000),0.6,
IF(AND(Z85&gt;7000,Z85&lt;=8000),0.57,
IF(AND(Z85&gt;8000,Z85&lt;=9000),0.54,
IF(AND(Z85&gt;9000,Z85&lt;=10000),0.52,
IF(AND(Z85&gt;10000),0.45,
)))))))))))))</f>
        <v>0</v>
      </c>
      <c r="AB85" s="1371">
        <f>Z85*AA85</f>
        <v>0</v>
      </c>
      <c r="AC85" s="1362">
        <f>IF(OR(U85="Residencial",U85="Rural"),0,
IF(AND(U85="Comercial",(Z86)&gt;20),0.7*(Z86-20)+20,
IF(AND(U85="Comercial",(Z86)&lt;=20),1*(Z86),
IF(AND(U85="Industrial",(Z86)&gt;20),0.8*(Z86-20)+20,
IF(AND(U85="Industrial",(Z86)&lt;=20),1*(Z86),
IF(AND(U85="oficina, indústrias e semelhantes",(Z86)&gt;20),0.8*(Z86-20)+20,
IF(AND(U85="oficina, indústrias e semelhantes",(Z86)&lt;=20),1*(Z86),
IF(AND(U85="hotéis e semelhantes",(Z86)&gt;20),0.5*(Z86-20)+20,
IF(AND(U85="hotéis e semelhantes",(Z86)&lt;=20),0.5*(Z86),
IF(AND(U85="escolas e semelhantes",(Z86)&gt;12),0.5*(Z86-12)+12,
IF(AND(U85="escolas e semelhantes",(Z86)&lt;=12),1*(Z86),
IF(AND(U85="escritórios, lojas e salas comerciais",(Z86)&gt;20),0.7*(Z86-20)+20,
IF(AND(U85="escritórios, lojas e salas comerciais",(Z86)&lt;=20),1*(Z86),
IF(AND(U85="clínicas, hospitais e semelhantes",(Z86)&gt;50),0.2*(Z86-50)+50,
IF(AND(U85="clínicas, hospitais e semelhantes",(Z86)&lt;=50),1*(Z86),
IF(AND(U85="áreas comuns e condomínios",(Z86)&gt;10),0.25*(Z86-10)+10,
IF(AND(U85="áreas comuns e condomínios",(Z86)&lt;=10),1*(Z86),
IF(OR(U85="auditórios, cinemas e semelhantes ",
U85="bancos e semelhantes ",
U85="barbearia, salões de beleza e semelhantes ",
U85="clubes e semelhantes ",
U85="garagens comerciais e semelhantes ",
U85="igrejas, templos e semelhantes ",
U85="restaurantes, bares e semelhantes "),1*(Z86))
)))))))))))))))))</f>
        <v>0</v>
      </c>
      <c r="AD85" s="1373">
        <f>IF(OR(U85="Residencial",U85="Rural"),AB85,AC85*1000)</f>
        <v>0</v>
      </c>
      <c r="AH85" s="1359" t="s">
        <v>590</v>
      </c>
      <c r="AI85" s="1362" t="s">
        <v>383</v>
      </c>
      <c r="AJ85" s="155" t="str">
        <f t="shared" ref="AJ85:AM85" si="24">AJ41</f>
        <v xml:space="preserve">Lampada fluorescente </v>
      </c>
      <c r="AK85" s="155">
        <f t="shared" si="24"/>
        <v>20</v>
      </c>
      <c r="AL85" s="155">
        <f t="shared" si="24"/>
        <v>0</v>
      </c>
      <c r="AM85" s="155">
        <f t="shared" si="24"/>
        <v>0</v>
      </c>
      <c r="AN85" s="156">
        <f>AM85+AM87</f>
        <v>0</v>
      </c>
      <c r="AO85" s="1369">
        <f>IF(AND(AN85=0,AN87=0),0,
IF(AND(AN85&lt;&gt;0,AN87&lt;&gt;0),
IF(AND(AN85&gt;0,AN85&lt;=1000),0.86,
IF(AND(AN85&gt;1000,AN85&lt;=2000),0.81,
IF(AND(AN85&gt;2000,AN85&lt;=3000),0.76,
IF(AND(AN85&gt;3000,AN85&lt;=4000),0.72,
IF(AND(AN85&gt;4000,AN85&lt;=5000),0.68,
IF(AND(AN85&gt;5000,AN85&lt;=6000),0.64,
IF(AND(AN85&gt;6000,AN85&lt;=7000),0.6,
IF(AND(AN85&gt;7000,AN85&lt;=8000),0.57,
IF(AND(AN85&gt;8000,AN85&lt;=9000),0.54,
IF(AND(AN85&gt;9000,AN85&lt;=10000),0.52,
IF(AND(AN85&gt;10000),0.45,
)))))))))))))</f>
        <v>0</v>
      </c>
      <c r="AP85" s="1371">
        <f>AN85*AO85</f>
        <v>0</v>
      </c>
      <c r="AQ85" s="1362">
        <f>IF(OR(AI85="Residencial",AI85="Rural"),0,
IF(AND(AI85="Comercial",(AN86)&gt;20),0.7*(AN86-20)+20,
IF(AND(AI85="Comercial",(AN86)&lt;=20),1*(AN86),
IF(AND(AI85="Industrial",(AN86)&gt;20),0.8*(AN86-20)+20,
IF(AND(AI85="Industrial",(AN86)&lt;=20),1*(AN86),
IF(AND(AI85="oficina, indústrias e semelhantes",(AN86)&gt;20),0.8*(AN86-20)+20,
IF(AND(AI85="oficina, indústrias e semelhantes",(AN86)&lt;=20),1*(AN86),
IF(AND(AI85="hotéis e semelhantes",(AN86)&gt;20),0.5*(AN86-20)+20,
IF(AND(AI85="hotéis e semelhantes",(AN86)&lt;=20),0.5*(AN86),
IF(AND(AI85="escolas e semelhantes",(AN86)&gt;12),0.5*(AN86-12)+12,
IF(AND(AI85="escolas e semelhantes",(AN86)&lt;=12),1*(AN86),
IF(AND(AI85="escritórios, lojas e salas comerciais",(AN86)&gt;20),0.7*(AN86-20)+20,
IF(AND(AI85="escritórios, lojas e salas comerciais",(AN86)&lt;=20),1*(AN86),
IF(AND(AI85="clínicas, hospitais e semelhantes",(AN86)&gt;50),0.2*(AN86-50)+50,
IF(AND(AI85="clínicas, hospitais e semelhantes",(AN86)&lt;=50),1*(AN86),
IF(AND(AI85="áreas comuns e condomínios",(AN86)&gt;10),0.25*(AN86-10)+10,
IF(AND(AI85="áreas comuns e condomínios",(AN86)&lt;=10),1*(AN86),
IF(OR(AI85="auditórios, cinemas e semelhantes ",
AI85="bancos e semelhantes ",
AI85="barbearia, salões de beleza e semelhantes ",
AI85="clubes e semelhantes ",
AI85="garagens comerciais e semelhantes ",
AI85="igrejas, templos e semelhantes ",
AI85="restaurantes, bares e semelhantes "),1*(AN86))
)))))))))))))))))</f>
        <v>0</v>
      </c>
      <c r="AR85" s="1373">
        <f>IF(OR(AI85="Residencial",AI85="Rural"),AP85,AQ85*1000)</f>
        <v>0</v>
      </c>
      <c r="DM85" t="str">
        <v>1081301-Beneficiamento de café</v>
      </c>
    </row>
    <row r="86" spans="6:117" ht="18" customHeight="1">
      <c r="F86" s="1360"/>
      <c r="G86" s="1358"/>
      <c r="L86" s="158">
        <f>L85/1000</f>
        <v>0</v>
      </c>
      <c r="M86" s="954"/>
      <c r="N86" s="1372"/>
      <c r="O86" s="1358"/>
      <c r="P86" s="1374"/>
      <c r="T86" s="1360"/>
      <c r="U86" s="1358"/>
      <c r="Z86" s="158">
        <f>Z85/1000</f>
        <v>0</v>
      </c>
      <c r="AA86" s="954"/>
      <c r="AB86" s="1372"/>
      <c r="AC86" s="1358"/>
      <c r="AD86" s="1374"/>
      <c r="AH86" s="1360"/>
      <c r="AI86" s="1358"/>
      <c r="AN86" s="158">
        <f>AN85/1000</f>
        <v>0</v>
      </c>
      <c r="AO86" s="954"/>
      <c r="AP86" s="1372"/>
      <c r="AQ86" s="1358"/>
      <c r="AR86" s="1374"/>
      <c r="DM86" t="str">
        <v>1081302-Torrefação e moagem de café</v>
      </c>
    </row>
    <row r="87" spans="6:117" ht="15.75" thickBot="1">
      <c r="F87" s="1361"/>
      <c r="G87" s="1363"/>
      <c r="H87" s="160" t="str">
        <f>H42</f>
        <v xml:space="preserve">Lampada fluorescente </v>
      </c>
      <c r="I87" s="160">
        <f>I42</f>
        <v>40</v>
      </c>
      <c r="J87" s="160">
        <f>J42</f>
        <v>0</v>
      </c>
      <c r="K87" s="160">
        <f>K42</f>
        <v>0</v>
      </c>
      <c r="L87" s="161">
        <f>SUM(J85:J87)</f>
        <v>0</v>
      </c>
      <c r="M87" s="1370"/>
      <c r="N87" s="1370"/>
      <c r="O87" s="1370"/>
      <c r="P87" s="1375"/>
      <c r="T87" s="1361"/>
      <c r="U87" s="1363"/>
      <c r="V87" s="160" t="str">
        <f>V42</f>
        <v xml:space="preserve">Lampada fluorescente </v>
      </c>
      <c r="W87" s="160">
        <f>W42</f>
        <v>40</v>
      </c>
      <c r="X87" s="160">
        <f>X42</f>
        <v>0</v>
      </c>
      <c r="Y87" s="160">
        <f>Y42</f>
        <v>0</v>
      </c>
      <c r="Z87" s="161">
        <f>SUM(X85:X87)</f>
        <v>0</v>
      </c>
      <c r="AA87" s="1370"/>
      <c r="AB87" s="1370"/>
      <c r="AC87" s="1370"/>
      <c r="AD87" s="1375"/>
      <c r="AH87" s="1361"/>
      <c r="AI87" s="1363"/>
      <c r="AJ87" s="160" t="str">
        <f>AJ42</f>
        <v xml:space="preserve">Lampada fluorescente </v>
      </c>
      <c r="AK87" s="160">
        <f>AK42</f>
        <v>40</v>
      </c>
      <c r="AL87" s="160">
        <f>AL42</f>
        <v>0</v>
      </c>
      <c r="AM87" s="160">
        <f>AM42</f>
        <v>0</v>
      </c>
      <c r="AN87" s="161">
        <f>SUM(AL85:AL87)</f>
        <v>0</v>
      </c>
      <c r="AO87" s="1370"/>
      <c r="AP87" s="1370"/>
      <c r="AQ87" s="1370"/>
      <c r="AR87" s="1375"/>
      <c r="DM87" t="str">
        <v>1082100-Fabricação de produtos à base de café</v>
      </c>
    </row>
    <row r="88" spans="6:117">
      <c r="F88" s="1359" t="s">
        <v>591</v>
      </c>
      <c r="G88" s="155"/>
      <c r="H88" s="155" t="str">
        <f t="shared" ref="H88:K92" si="25">H14</f>
        <v xml:space="preserve">Cafeteira elétrica pequena uso doméstico </v>
      </c>
      <c r="I88" s="155">
        <f t="shared" si="25"/>
        <v>600</v>
      </c>
      <c r="J88" s="155">
        <f t="shared" si="25"/>
        <v>0</v>
      </c>
      <c r="K88" s="155">
        <f>K14</f>
        <v>0</v>
      </c>
      <c r="L88" s="155" t="s">
        <v>592</v>
      </c>
      <c r="M88" s="1376">
        <f>IF(AND(L89=0,L93=0),0,
IF(AND(L89&lt;&gt;0,L93&gt;0,L93&lt;=61),VLOOKUP(L93,'Dados Norma'!$A$3:$B$63,2,0),
IF(AND(L89&lt;&gt;0,L93&gt;61),0.33)))</f>
        <v>0</v>
      </c>
      <c r="N88" s="155">
        <f>L89*M88</f>
        <v>0</v>
      </c>
      <c r="O88" s="155"/>
      <c r="P88" s="1373">
        <f>N88</f>
        <v>0</v>
      </c>
      <c r="T88" s="1359" t="s">
        <v>591</v>
      </c>
      <c r="U88" s="155"/>
      <c r="V88" s="155" t="str">
        <f t="shared" ref="V88:Y88" si="26">V14</f>
        <v xml:space="preserve">Cafeteira elétrica pequena uso doméstico </v>
      </c>
      <c r="W88" s="155">
        <f t="shared" si="26"/>
        <v>600</v>
      </c>
      <c r="X88" s="155">
        <f t="shared" si="26"/>
        <v>0</v>
      </c>
      <c r="Y88" s="155">
        <f t="shared" si="26"/>
        <v>0</v>
      </c>
      <c r="Z88" s="155" t="s">
        <v>592</v>
      </c>
      <c r="AA88" s="1376">
        <f>IF(AND(Z89=0,Z93=0),0,
IF(AND(Z89&lt;&gt;0,Z93&gt;0,Z93&lt;=61),VLOOKUP(Z93,'Dados Norma'!$A$3:$B$63,2,0),
IF(AND(Z89&lt;&gt;0,Z93&gt;61),0.33)))</f>
        <v>0</v>
      </c>
      <c r="AB88" s="155">
        <f>Z89*AA88</f>
        <v>0</v>
      </c>
      <c r="AC88" s="155"/>
      <c r="AD88" s="1373">
        <f>AB88</f>
        <v>0</v>
      </c>
      <c r="AH88" s="1359" t="s">
        <v>591</v>
      </c>
      <c r="AI88" s="155"/>
      <c r="AJ88" s="155" t="str">
        <f t="shared" ref="AJ88:AM88" si="27">AJ14</f>
        <v xml:space="preserve">Cafeteira elétrica pequena uso doméstico </v>
      </c>
      <c r="AK88" s="155">
        <f t="shared" si="27"/>
        <v>600</v>
      </c>
      <c r="AL88" s="155">
        <f t="shared" si="27"/>
        <v>0</v>
      </c>
      <c r="AM88" s="155">
        <f t="shared" si="27"/>
        <v>0</v>
      </c>
      <c r="AN88" s="155" t="s">
        <v>592</v>
      </c>
      <c r="AO88" s="1376">
        <f>IF(AND(AN89=0,AN93=0),0,
IF(AND(AN89&lt;&gt;0,AN93&gt;0,AN93&lt;=61),VLOOKUP(AN93,'Dados Norma'!$A$3:$B$63,2,0),
IF(AND(AN89&lt;&gt;0,AN93&gt;61),0.33)))</f>
        <v>0</v>
      </c>
      <c r="AP88" s="155">
        <f>AN89*AO88</f>
        <v>0</v>
      </c>
      <c r="AQ88" s="155"/>
      <c r="AR88" s="1373">
        <f>AP88</f>
        <v>0</v>
      </c>
      <c r="DM88" t="str">
        <v>1091101-Fabricação de produtos de panificação Industrial</v>
      </c>
    </row>
    <row r="89" spans="6:117">
      <c r="F89" s="1360"/>
      <c r="H89" t="str">
        <f t="shared" si="25"/>
        <v xml:space="preserve">Cafeteira elétrica  uso comercial </v>
      </c>
      <c r="I89">
        <f t="shared" si="25"/>
        <v>1200</v>
      </c>
      <c r="J89">
        <f t="shared" si="25"/>
        <v>0</v>
      </c>
      <c r="K89">
        <f t="shared" si="25"/>
        <v>0</v>
      </c>
      <c r="L89">
        <f>SUM(K88:K93)</f>
        <v>0</v>
      </c>
      <c r="M89" s="1377">
        <f>IF(AND(L89=0,L116=0),0,
IF(AND(L89&lt;&gt;0,L116&gt;0,L116&lt;=61),VLOOKUP(L116,'Dados Norma'!$A$3:$B$63,2,0),
IF(AND(L89&lt;&gt;0,L116&gt;61),0.33)))</f>
        <v>0</v>
      </c>
      <c r="P89" s="1374"/>
      <c r="T89" s="1360"/>
      <c r="V89" t="str">
        <f t="shared" ref="V89:Y89" si="28">V15</f>
        <v xml:space="preserve">Cafeteira elétrica  uso comercial </v>
      </c>
      <c r="W89">
        <f t="shared" si="28"/>
        <v>1200</v>
      </c>
      <c r="X89">
        <f t="shared" si="28"/>
        <v>0</v>
      </c>
      <c r="Y89">
        <f t="shared" si="28"/>
        <v>0</v>
      </c>
      <c r="Z89">
        <f>SUM(Y88:Y93)</f>
        <v>0</v>
      </c>
      <c r="AA89" s="1377">
        <f>IF(AND(Z89=0,Z116=0),0,
IF(AND(Z89&lt;&gt;0,Z116&gt;0,Z116&lt;=61),VLOOKUP(Z116,'Dados Norma'!$A$3:$B$63,2,0),
IF(AND(Z89&lt;&gt;0,Z116&gt;61),0.33)))</f>
        <v>0</v>
      </c>
      <c r="AD89" s="1374"/>
      <c r="AH89" s="1360"/>
      <c r="AJ89" t="str">
        <f t="shared" ref="AJ89:AM89" si="29">AJ15</f>
        <v xml:space="preserve">Cafeteira elétrica  uso comercial </v>
      </c>
      <c r="AK89">
        <f t="shared" si="29"/>
        <v>1200</v>
      </c>
      <c r="AL89">
        <f t="shared" si="29"/>
        <v>0</v>
      </c>
      <c r="AM89">
        <f t="shared" si="29"/>
        <v>0</v>
      </c>
      <c r="AN89">
        <f>SUM(AM88:AM93)</f>
        <v>0</v>
      </c>
      <c r="AO89" s="1377">
        <f>IF(AND(AN89=0,AN116=0),0,
IF(AND(AN89&lt;&gt;0,AN116&gt;0,AN116&lt;=61),VLOOKUP(AN116,'Dados Norma'!$A$3:$B$63,2,0),
IF(AND(AN89&lt;&gt;0,AN116&gt;61),0.33)))</f>
        <v>0</v>
      </c>
      <c r="AR89" s="1374"/>
      <c r="DM89" t="str">
        <v>1091102-Fabricação de produtos de padaria e confeitaria com predominância de produção própria</v>
      </c>
    </row>
    <row r="90" spans="6:117">
      <c r="F90" s="1360"/>
      <c r="H90" t="str">
        <f t="shared" si="25"/>
        <v>Chuveiro Elétrico 127 V</v>
      </c>
      <c r="I90">
        <f t="shared" si="25"/>
        <v>4400</v>
      </c>
      <c r="J90">
        <f t="shared" si="25"/>
        <v>0</v>
      </c>
      <c r="K90">
        <f t="shared" si="25"/>
        <v>0</v>
      </c>
      <c r="L90">
        <f>L89/1000</f>
        <v>0</v>
      </c>
      <c r="M90" s="1377">
        <f>IF(AND(L90=0,L117=0),0,
IF(AND(L90&lt;&gt;0,L117&gt;0,L117&lt;=61),VLOOKUP(L117,'Dados Norma'!$A$3:$B$63,2,0),
IF(AND(L90&lt;&gt;0,L117&gt;61),0.33)))</f>
        <v>0</v>
      </c>
      <c r="P90" s="1374"/>
      <c r="T90" s="1360"/>
      <c r="V90" t="str">
        <f t="shared" ref="V90:Y90" si="30">V16</f>
        <v>Chuveiro Elétrico 127 V</v>
      </c>
      <c r="W90">
        <f t="shared" si="30"/>
        <v>4400</v>
      </c>
      <c r="X90">
        <f t="shared" si="30"/>
        <v>0</v>
      </c>
      <c r="Y90">
        <f t="shared" si="30"/>
        <v>0</v>
      </c>
      <c r="Z90">
        <f>Z89/1000</f>
        <v>0</v>
      </c>
      <c r="AA90" s="1377">
        <f>IF(AND(Z90=0,Z117=0),0,
IF(AND(Z90&lt;&gt;0,Z117&gt;0,Z117&lt;=61),VLOOKUP(Z117,'Dados Norma'!$A$3:$B$63,2,0),
IF(AND(Z90&lt;&gt;0,Z117&gt;61),0.33)))</f>
        <v>0</v>
      </c>
      <c r="AD90" s="1374"/>
      <c r="AH90" s="1360"/>
      <c r="AJ90" t="str">
        <f t="shared" ref="AJ90:AM90" si="31">AJ16</f>
        <v>Chuveiro Elétrico 127 V</v>
      </c>
      <c r="AK90">
        <f t="shared" si="31"/>
        <v>4400</v>
      </c>
      <c r="AL90">
        <f t="shared" si="31"/>
        <v>0</v>
      </c>
      <c r="AM90">
        <f t="shared" si="31"/>
        <v>0</v>
      </c>
      <c r="AN90">
        <f>AN89/1000</f>
        <v>0</v>
      </c>
      <c r="AO90" s="1377">
        <f>IF(AND(AN90=0,AN117=0),0,
IF(AND(AN90&lt;&gt;0,AN117&gt;0,AN117&lt;=61),VLOOKUP(AN117,'Dados Norma'!$A$3:$B$63,2,0),
IF(AND(AN90&lt;&gt;0,AN117&gt;61),0.33)))</f>
        <v>0</v>
      </c>
      <c r="AR90" s="1374"/>
      <c r="DM90" t="str">
        <v>1092900-Fabricação de biscoitos e bolachas</v>
      </c>
    </row>
    <row r="91" spans="6:117">
      <c r="F91" s="1360"/>
      <c r="H91" t="str">
        <f t="shared" si="25"/>
        <v>Chuveiro Elétrico 220 V</v>
      </c>
      <c r="I91">
        <f t="shared" si="25"/>
        <v>6000</v>
      </c>
      <c r="J91">
        <f t="shared" si="25"/>
        <v>0</v>
      </c>
      <c r="K91">
        <f t="shared" si="25"/>
        <v>0</v>
      </c>
      <c r="P91" s="1374"/>
      <c r="T91" s="1360"/>
      <c r="V91" t="str">
        <f t="shared" ref="V91:Y91" si="32">V17</f>
        <v>Chuveiro Elétrico 220 V</v>
      </c>
      <c r="W91">
        <f t="shared" si="32"/>
        <v>6000</v>
      </c>
      <c r="X91">
        <f t="shared" si="32"/>
        <v>0</v>
      </c>
      <c r="Y91">
        <f t="shared" si="32"/>
        <v>0</v>
      </c>
      <c r="AD91" s="1374"/>
      <c r="AH91" s="1360"/>
      <c r="AJ91" t="str">
        <f t="shared" ref="AJ91:AM91" si="33">AJ17</f>
        <v>Chuveiro Elétrico 220 V</v>
      </c>
      <c r="AK91">
        <f t="shared" si="33"/>
        <v>6000</v>
      </c>
      <c r="AL91">
        <f t="shared" si="33"/>
        <v>0</v>
      </c>
      <c r="AM91">
        <f t="shared" si="33"/>
        <v>0</v>
      </c>
      <c r="AR91" s="1374"/>
      <c r="DM91" t="str">
        <v>1093701-Fabricação de produtos derivados do cacau e de chocolates</v>
      </c>
    </row>
    <row r="92" spans="6:117">
      <c r="F92" s="1360"/>
      <c r="H92" t="str">
        <f t="shared" si="25"/>
        <v xml:space="preserve">Chuveiro 4 estações </v>
      </c>
      <c r="I92">
        <f t="shared" si="25"/>
        <v>6500</v>
      </c>
      <c r="J92">
        <f t="shared" si="25"/>
        <v>0</v>
      </c>
      <c r="K92">
        <f t="shared" si="25"/>
        <v>0</v>
      </c>
      <c r="P92" s="1374"/>
      <c r="T92" s="1360"/>
      <c r="V92" t="str">
        <f t="shared" ref="V92:Y92" si="34">V18</f>
        <v xml:space="preserve">Chuveiro 4 estações </v>
      </c>
      <c r="W92">
        <f t="shared" si="34"/>
        <v>6500</v>
      </c>
      <c r="X92">
        <f t="shared" si="34"/>
        <v>0</v>
      </c>
      <c r="Y92">
        <f t="shared" si="34"/>
        <v>0</v>
      </c>
      <c r="AD92" s="1374"/>
      <c r="AH92" s="1360"/>
      <c r="AJ92" t="str">
        <f t="shared" ref="AJ92:AM92" si="35">AJ18</f>
        <v xml:space="preserve">Chuveiro 4 estações </v>
      </c>
      <c r="AK92">
        <f t="shared" si="35"/>
        <v>6500</v>
      </c>
      <c r="AL92">
        <f t="shared" si="35"/>
        <v>0</v>
      </c>
      <c r="AM92">
        <f t="shared" si="35"/>
        <v>0</v>
      </c>
      <c r="AR92" s="1374"/>
      <c r="DM92" t="str">
        <v>1093702-Fabricação de frutas cristalizadas, balas e semelhantes</v>
      </c>
    </row>
    <row r="93" spans="6:117" ht="15.75" thickBot="1">
      <c r="F93" s="1361"/>
      <c r="G93" s="160"/>
      <c r="H93" s="160" t="str">
        <f t="shared" ref="H93:K93" si="36">H67</f>
        <v xml:space="preserve">Torneira elétrica </v>
      </c>
      <c r="I93" s="160">
        <f t="shared" si="36"/>
        <v>2000</v>
      </c>
      <c r="J93" s="160">
        <f t="shared" si="36"/>
        <v>0</v>
      </c>
      <c r="K93" s="160">
        <f t="shared" si="36"/>
        <v>0</v>
      </c>
      <c r="L93" s="161">
        <f>SUM(J88:J93)</f>
        <v>0</v>
      </c>
      <c r="M93" s="160"/>
      <c r="N93" s="160"/>
      <c r="O93" s="160"/>
      <c r="P93" s="1375"/>
      <c r="T93" s="1361"/>
      <c r="U93" s="160"/>
      <c r="V93" s="160" t="str">
        <f t="shared" ref="V93:Y93" si="37">V67</f>
        <v xml:space="preserve">Torneira elétrica </v>
      </c>
      <c r="W93" s="160">
        <f t="shared" si="37"/>
        <v>2000</v>
      </c>
      <c r="X93" s="160">
        <f t="shared" si="37"/>
        <v>0</v>
      </c>
      <c r="Y93" s="160">
        <f t="shared" si="37"/>
        <v>0</v>
      </c>
      <c r="Z93" s="161">
        <f>SUM(X88:X93)</f>
        <v>0</v>
      </c>
      <c r="AA93" s="160"/>
      <c r="AB93" s="160"/>
      <c r="AC93" s="160"/>
      <c r="AD93" s="1375"/>
      <c r="AH93" s="1361"/>
      <c r="AI93" s="160"/>
      <c r="AJ93" s="160" t="str">
        <f t="shared" ref="AJ93:AM93" si="38">AJ67</f>
        <v xml:space="preserve">Torneira elétrica </v>
      </c>
      <c r="AK93" s="160">
        <f t="shared" si="38"/>
        <v>2000</v>
      </c>
      <c r="AL93" s="160">
        <f t="shared" si="38"/>
        <v>0</v>
      </c>
      <c r="AM93" s="160">
        <f t="shared" si="38"/>
        <v>0</v>
      </c>
      <c r="AN93" s="161">
        <f>SUM(AL88:AL93)</f>
        <v>0</v>
      </c>
      <c r="AO93" s="160"/>
      <c r="AP93" s="160"/>
      <c r="AQ93" s="160"/>
      <c r="AR93" s="1375"/>
      <c r="DM93" t="str">
        <v>1094500-Fabricação de massas alimentícias</v>
      </c>
    </row>
    <row r="94" spans="6:117">
      <c r="F94" s="1359" t="s">
        <v>593</v>
      </c>
      <c r="G94" s="155"/>
      <c r="H94" s="155" t="str">
        <f t="shared" ref="H94:K97" si="39">H4</f>
        <v>Aquecedor de água por acumulação até 80 L</v>
      </c>
      <c r="I94" s="155">
        <f t="shared" si="39"/>
        <v>1500</v>
      </c>
      <c r="J94" s="155">
        <f t="shared" si="39"/>
        <v>0</v>
      </c>
      <c r="K94" s="155">
        <f t="shared" si="39"/>
        <v>0</v>
      </c>
      <c r="L94" s="155">
        <f>SUM(K94:K99)</f>
        <v>0</v>
      </c>
      <c r="M94" s="1376">
        <f>IF(AND(L95=0,L99=0),0,
IF(AND(L95&lt;&gt;0,L99&gt;0,L99&lt;=61),VLOOKUP(L99,'Dados Norma'!$A$3:$B$63,2,0),
IF(AND(L95&lt;&gt;0,L99&gt;61),0.33)))</f>
        <v>0</v>
      </c>
      <c r="N94" s="155">
        <f>L94*M94</f>
        <v>0</v>
      </c>
      <c r="O94" s="155"/>
      <c r="P94" s="1373">
        <f>N94</f>
        <v>0</v>
      </c>
      <c r="T94" s="1359" t="s">
        <v>593</v>
      </c>
      <c r="U94" s="155"/>
      <c r="V94" s="155" t="str">
        <f t="shared" ref="V94:Y94" si="40">V4</f>
        <v>Aquecedor de água por acumulação até 80 L</v>
      </c>
      <c r="W94" s="155">
        <f t="shared" si="40"/>
        <v>1500</v>
      </c>
      <c r="X94" s="155">
        <f t="shared" si="40"/>
        <v>0</v>
      </c>
      <c r="Y94" s="155">
        <f t="shared" si="40"/>
        <v>0</v>
      </c>
      <c r="Z94" s="155">
        <f>SUM(Y94:Y99)</f>
        <v>0</v>
      </c>
      <c r="AA94" s="1376">
        <f>IF(AND(Z95=0,Z99=0),0,
IF(AND(Z95&lt;&gt;0,Z99&gt;0,Z99&lt;=61),VLOOKUP(Z99,'Dados Norma'!$A$3:$B$63,2,0),
IF(AND(Z95&lt;&gt;0,Z99&gt;61),0.33)))</f>
        <v>0</v>
      </c>
      <c r="AB94" s="155">
        <f>Z94*AA94</f>
        <v>0</v>
      </c>
      <c r="AC94" s="155"/>
      <c r="AD94" s="1373">
        <f>AB94</f>
        <v>0</v>
      </c>
      <c r="AH94" s="1359" t="s">
        <v>593</v>
      </c>
      <c r="AI94" s="155"/>
      <c r="AJ94" s="155" t="str">
        <f t="shared" ref="AJ94:AM94" si="41">AJ4</f>
        <v>Aquecedor de água por acumulação até 80 L</v>
      </c>
      <c r="AK94" s="155">
        <f t="shared" si="41"/>
        <v>1500</v>
      </c>
      <c r="AL94" s="155">
        <f t="shared" si="41"/>
        <v>0</v>
      </c>
      <c r="AM94" s="155">
        <f t="shared" si="41"/>
        <v>0</v>
      </c>
      <c r="AN94" s="155">
        <f>SUM(AM94:AM99)</f>
        <v>0</v>
      </c>
      <c r="AO94" s="1376">
        <f>IF(AND(AN95=0,AN99=0),0,
IF(AND(AN95&lt;&gt;0,AN99&gt;0,AN99&lt;=61),VLOOKUP(AN99,'Dados Norma'!$A$3:$B$63,2,0),
IF(AND(AN95&lt;&gt;0,AN99&gt;61),0.33)))</f>
        <v>0</v>
      </c>
      <c r="AP94" s="155">
        <f>AN94*AO94</f>
        <v>0</v>
      </c>
      <c r="AQ94" s="155"/>
      <c r="AR94" s="1373">
        <f>AP94</f>
        <v>0</v>
      </c>
      <c r="DM94" t="str">
        <v>1095300-Fabricação de especiarias, molhos, temperos e condimentos</v>
      </c>
    </row>
    <row r="95" spans="6:117">
      <c r="F95" s="1360"/>
      <c r="H95" t="str">
        <f t="shared" si="39"/>
        <v>Aquecedor de água por acumulação de 100 a 150 L</v>
      </c>
      <c r="I95">
        <f t="shared" si="39"/>
        <v>2500</v>
      </c>
      <c r="J95">
        <f t="shared" si="39"/>
        <v>0</v>
      </c>
      <c r="K95">
        <f t="shared" si="39"/>
        <v>0</v>
      </c>
      <c r="L95">
        <f>L94/1000</f>
        <v>0</v>
      </c>
      <c r="M95" s="1377">
        <f>IF(AND(L95=0,L122=0),0,
IF(AND(L95&lt;&gt;0,L122&gt;0,L122&lt;=61),VLOOKUP(L122,'Dados Norma'!$A$3:$B$63,2,0),
IF(AND(L95&lt;&gt;0,L122&gt;61),0.33)))</f>
        <v>0</v>
      </c>
      <c r="P95" s="1374"/>
      <c r="T95" s="1360"/>
      <c r="V95" t="str">
        <f t="shared" ref="V95:Y95" si="42">V5</f>
        <v>Aquecedor de água por acumulação de 100 a 150 L</v>
      </c>
      <c r="W95">
        <f t="shared" si="42"/>
        <v>2500</v>
      </c>
      <c r="X95">
        <f t="shared" si="42"/>
        <v>0</v>
      </c>
      <c r="Y95">
        <f t="shared" si="42"/>
        <v>0</v>
      </c>
      <c r="Z95">
        <f>Z94/1000</f>
        <v>0</v>
      </c>
      <c r="AA95" s="1377">
        <f>IF(AND(Z95=0,Z122=0),0,
IF(AND(Z95&lt;&gt;0,Z122&gt;0,Z122&lt;=61),VLOOKUP(Z122,'Dados Norma'!$A$3:$B$63,2,0),
IF(AND(Z95&lt;&gt;0,Z122&gt;61),0.33)))</f>
        <v>0</v>
      </c>
      <c r="AD95" s="1374"/>
      <c r="AH95" s="1360"/>
      <c r="AJ95" t="str">
        <f t="shared" ref="AJ95:AM95" si="43">AJ5</f>
        <v>Aquecedor de água por acumulação de 100 a 150 L</v>
      </c>
      <c r="AK95">
        <f t="shared" si="43"/>
        <v>2500</v>
      </c>
      <c r="AL95">
        <f t="shared" si="43"/>
        <v>0</v>
      </c>
      <c r="AM95">
        <f t="shared" si="43"/>
        <v>0</v>
      </c>
      <c r="AN95">
        <f>AN94/1000</f>
        <v>0</v>
      </c>
      <c r="AO95" s="1377">
        <f>IF(AND(AN95=0,AN122=0),0,
IF(AND(AN95&lt;&gt;0,AN122&gt;0,AN122&lt;=61),VLOOKUP(AN122,'Dados Norma'!$A$3:$B$63,2,0),
IF(AND(AN95&lt;&gt;0,AN122&gt;61),0.33)))</f>
        <v>0</v>
      </c>
      <c r="AR95" s="1374"/>
      <c r="DM95" t="str">
        <v>1096100-Fabricação de alimentos e pratos prontos</v>
      </c>
    </row>
    <row r="96" spans="6:117">
      <c r="F96" s="1360"/>
      <c r="H96" t="str">
        <f t="shared" si="39"/>
        <v>Aquecedor de água por acumulação de 200 a 400 L</v>
      </c>
      <c r="I96">
        <f t="shared" si="39"/>
        <v>4000</v>
      </c>
      <c r="J96">
        <f t="shared" si="39"/>
        <v>0</v>
      </c>
      <c r="K96">
        <f t="shared" si="39"/>
        <v>0</v>
      </c>
      <c r="M96" s="1377">
        <f>IF(AND(L96=0,L123=0),0,
IF(AND(L96&lt;&gt;0,L123&gt;0,L123&lt;=61),VLOOKUP(L123,'Dados Norma'!$A$3:$B$63,2,0),
IF(AND(L96&lt;&gt;0,L123&gt;61),0.33)))</f>
        <v>0</v>
      </c>
      <c r="P96" s="1374"/>
      <c r="T96" s="1360"/>
      <c r="V96" t="str">
        <f t="shared" ref="V96:Y96" si="44">V6</f>
        <v>Aquecedor de água por acumulação de 200 a 400 L</v>
      </c>
      <c r="W96">
        <f t="shared" si="44"/>
        <v>4000</v>
      </c>
      <c r="X96">
        <f t="shared" si="44"/>
        <v>0</v>
      </c>
      <c r="Y96">
        <f t="shared" si="44"/>
        <v>0</v>
      </c>
      <c r="AA96" s="1377">
        <f>IF(AND(Z96=0,Z123=0),0,
IF(AND(Z96&lt;&gt;0,Z123&gt;0,Z123&lt;=61),VLOOKUP(Z123,'Dados Norma'!$A$3:$B$63,2,0),
IF(AND(Z96&lt;&gt;0,Z123&gt;61),0.33)))</f>
        <v>0</v>
      </c>
      <c r="AD96" s="1374"/>
      <c r="AH96" s="1360"/>
      <c r="AJ96" t="str">
        <f t="shared" ref="AJ96:AM96" si="45">AJ6</f>
        <v>Aquecedor de água por acumulação de 200 a 400 L</v>
      </c>
      <c r="AK96">
        <f t="shared" si="45"/>
        <v>4000</v>
      </c>
      <c r="AL96">
        <f t="shared" si="45"/>
        <v>0</v>
      </c>
      <c r="AM96">
        <f t="shared" si="45"/>
        <v>0</v>
      </c>
      <c r="AO96" s="1377">
        <f>IF(AND(AN96=0,AN123=0),0,
IF(AND(AN96&lt;&gt;0,AN123&gt;0,AN123&lt;=61),VLOOKUP(AN123,'Dados Norma'!$A$3:$B$63,2,0),
IF(AND(AN96&lt;&gt;0,AN123&gt;61),0.33)))</f>
        <v>0</v>
      </c>
      <c r="AR96" s="1374"/>
      <c r="DM96" t="str">
        <v>1099601-Fabricação de vinagres</v>
      </c>
    </row>
    <row r="97" spans="6:117">
      <c r="F97" s="1360"/>
      <c r="H97" t="str">
        <f t="shared" si="39"/>
        <v xml:space="preserve">Aquecedor de água por Tampa </v>
      </c>
      <c r="I97">
        <f t="shared" si="39"/>
        <v>6000</v>
      </c>
      <c r="J97">
        <f t="shared" si="39"/>
        <v>0</v>
      </c>
      <c r="K97">
        <f t="shared" si="39"/>
        <v>0</v>
      </c>
      <c r="P97" s="1374"/>
      <c r="T97" s="1360"/>
      <c r="V97" t="str">
        <f t="shared" ref="V97:Y97" si="46">V7</f>
        <v xml:space="preserve">Aquecedor de água por Tampa </v>
      </c>
      <c r="W97">
        <f t="shared" si="46"/>
        <v>6000</v>
      </c>
      <c r="X97">
        <f t="shared" si="46"/>
        <v>0</v>
      </c>
      <c r="Y97">
        <f t="shared" si="46"/>
        <v>0</v>
      </c>
      <c r="AD97" s="1374"/>
      <c r="AH97" s="1360"/>
      <c r="AJ97" t="str">
        <f t="shared" ref="AJ97:AM97" si="47">AJ7</f>
        <v xml:space="preserve">Aquecedor de água por Tampa </v>
      </c>
      <c r="AK97">
        <f t="shared" si="47"/>
        <v>6000</v>
      </c>
      <c r="AL97">
        <f t="shared" si="47"/>
        <v>0</v>
      </c>
      <c r="AM97">
        <f t="shared" si="47"/>
        <v>0</v>
      </c>
      <c r="AR97" s="1374"/>
      <c r="DM97" t="str">
        <v>1099602-Fabricação de pós alimentícios</v>
      </c>
    </row>
    <row r="98" spans="6:117">
      <c r="F98" s="1360"/>
      <c r="H98" t="str">
        <f t="shared" ref="H98:K98" si="48">H8</f>
        <v>Aquecedor de ambiente</v>
      </c>
      <c r="I98">
        <f t="shared" si="48"/>
        <v>1000</v>
      </c>
      <c r="J98">
        <f t="shared" si="48"/>
        <v>0</v>
      </c>
      <c r="K98">
        <f t="shared" si="48"/>
        <v>0</v>
      </c>
      <c r="P98" s="1374"/>
      <c r="T98" s="1360"/>
      <c r="V98" t="str">
        <f t="shared" ref="V98:Y98" si="49">V8</f>
        <v>Aquecedor de ambiente</v>
      </c>
      <c r="W98">
        <f t="shared" si="49"/>
        <v>1000</v>
      </c>
      <c r="X98">
        <f t="shared" si="49"/>
        <v>0</v>
      </c>
      <c r="Y98">
        <f t="shared" si="49"/>
        <v>0</v>
      </c>
      <c r="AD98" s="1374"/>
      <c r="AH98" s="1360"/>
      <c r="AJ98" t="str">
        <f t="shared" ref="AJ98:AM98" si="50">AJ8</f>
        <v>Aquecedor de ambiente</v>
      </c>
      <c r="AK98">
        <f t="shared" si="50"/>
        <v>1000</v>
      </c>
      <c r="AL98">
        <f t="shared" si="50"/>
        <v>0</v>
      </c>
      <c r="AM98">
        <f t="shared" si="50"/>
        <v>0</v>
      </c>
      <c r="AR98" s="1374"/>
      <c r="DM98" t="str">
        <v>1099603-Fabricação de fermentos e leveduras</v>
      </c>
    </row>
    <row r="99" spans="6:117" ht="15.75" thickBot="1">
      <c r="F99" s="1361"/>
      <c r="G99" s="160"/>
      <c r="H99" s="160" t="str">
        <f t="shared" ref="H99:K99" si="51">H12</f>
        <v>Banheira de Hidromassagem</v>
      </c>
      <c r="I99" s="160">
        <f t="shared" si="51"/>
        <v>6600</v>
      </c>
      <c r="J99" s="160">
        <f t="shared" si="51"/>
        <v>0</v>
      </c>
      <c r="K99" s="160">
        <f t="shared" si="51"/>
        <v>0</v>
      </c>
      <c r="L99" s="161">
        <f>SUM(J94:J99)</f>
        <v>0</v>
      </c>
      <c r="M99" s="160"/>
      <c r="N99" s="160"/>
      <c r="O99" s="160"/>
      <c r="P99" s="1375"/>
      <c r="T99" s="1361"/>
      <c r="U99" s="160"/>
      <c r="V99" s="160" t="str">
        <f t="shared" ref="V99:Y99" si="52">V12</f>
        <v>Banheira de Hidromassagem</v>
      </c>
      <c r="W99" s="160">
        <f t="shared" si="52"/>
        <v>6600</v>
      </c>
      <c r="X99" s="160">
        <f t="shared" si="52"/>
        <v>0</v>
      </c>
      <c r="Y99" s="160">
        <f t="shared" si="52"/>
        <v>0</v>
      </c>
      <c r="Z99" s="161">
        <f>SUM(X94:X99)</f>
        <v>0</v>
      </c>
      <c r="AA99" s="160"/>
      <c r="AB99" s="160"/>
      <c r="AC99" s="160"/>
      <c r="AD99" s="1375"/>
      <c r="AH99" s="1361"/>
      <c r="AI99" s="160"/>
      <c r="AJ99" s="160" t="str">
        <f t="shared" ref="AJ99:AM99" si="53">AJ12</f>
        <v>Banheira de Hidromassagem</v>
      </c>
      <c r="AK99" s="160">
        <f t="shared" si="53"/>
        <v>6600</v>
      </c>
      <c r="AL99" s="160">
        <f t="shared" si="53"/>
        <v>0</v>
      </c>
      <c r="AM99" s="160">
        <f t="shared" si="53"/>
        <v>0</v>
      </c>
      <c r="AN99" s="161">
        <f>SUM(AL94:AL99)</f>
        <v>0</v>
      </c>
      <c r="AO99" s="160"/>
      <c r="AP99" s="160"/>
      <c r="AQ99" s="160"/>
      <c r="AR99" s="1375"/>
      <c r="DM99" t="str">
        <v>1099604-Fabricação de gelo comum</v>
      </c>
    </row>
    <row r="100" spans="6:117">
      <c r="F100" s="1359" t="s">
        <v>594</v>
      </c>
      <c r="G100" s="155"/>
      <c r="H100" s="155" t="str">
        <f t="shared" ref="H100:K105" si="54">H26</f>
        <v>Fogão comum com acendedor</v>
      </c>
      <c r="I100" s="155">
        <f t="shared" si="54"/>
        <v>90</v>
      </c>
      <c r="J100" s="155">
        <f t="shared" si="54"/>
        <v>0</v>
      </c>
      <c r="K100" s="155">
        <f t="shared" si="54"/>
        <v>0</v>
      </c>
      <c r="L100" s="155">
        <f>SUM(K100:K108)</f>
        <v>0</v>
      </c>
      <c r="M100" s="1376">
        <f>IF(AND(L101=0,L108=0),0,
IF(AND(L101&lt;&gt;0,L108&gt;0,L108&lt;=61),VLOOKUP(L108,'Dados Norma'!$A$3:$B$63,2,0),
IF(AND(L101&lt;&gt;0,L108&gt;61),0.33)))</f>
        <v>0</v>
      </c>
      <c r="N100" s="155">
        <f>L100*M100</f>
        <v>0</v>
      </c>
      <c r="O100" s="155"/>
      <c r="P100" s="1373">
        <f>N100</f>
        <v>0</v>
      </c>
      <c r="T100" s="1359" t="s">
        <v>594</v>
      </c>
      <c r="U100" s="155"/>
      <c r="V100" s="155" t="str">
        <f t="shared" ref="V100:Y100" si="55">V26</f>
        <v>Fogão comum com acendedor</v>
      </c>
      <c r="W100" s="155">
        <f t="shared" si="55"/>
        <v>90</v>
      </c>
      <c r="X100" s="155">
        <f t="shared" si="55"/>
        <v>0</v>
      </c>
      <c r="Y100" s="155">
        <f t="shared" si="55"/>
        <v>0</v>
      </c>
      <c r="Z100" s="155">
        <f>SUM(Y100:Y108)</f>
        <v>0</v>
      </c>
      <c r="AA100" s="1376">
        <f>IF(AND(Z101=0,Z108=0),0,
IF(AND(Z101&lt;&gt;0,Z108&gt;0,Z108&lt;=61),VLOOKUP(Z108,'Dados Norma'!$A$3:$B$63,2,0),
IF(AND(Z101&lt;&gt;0,Z108&gt;61),0.33)))</f>
        <v>0</v>
      </c>
      <c r="AB100" s="155">
        <f>Z100*AA100</f>
        <v>0</v>
      </c>
      <c r="AC100" s="155"/>
      <c r="AD100" s="1373">
        <f>AB100</f>
        <v>0</v>
      </c>
      <c r="AH100" s="1359" t="s">
        <v>594</v>
      </c>
      <c r="AI100" s="155"/>
      <c r="AJ100" s="155" t="str">
        <f t="shared" ref="AJ100:AM100" si="56">AJ26</f>
        <v>Fogão comum com acendedor</v>
      </c>
      <c r="AK100" s="155">
        <f t="shared" si="56"/>
        <v>90</v>
      </c>
      <c r="AL100" s="155">
        <f t="shared" si="56"/>
        <v>0</v>
      </c>
      <c r="AM100" s="155">
        <f t="shared" si="56"/>
        <v>0</v>
      </c>
      <c r="AN100" s="155">
        <f>SUM(AM100:AM108)</f>
        <v>0</v>
      </c>
      <c r="AO100" s="1376">
        <f>IF(AND(AN101=0,AN108=0),0,
IF(AND(AN101&lt;&gt;0,AN108&gt;0,AN108&lt;=61),VLOOKUP(AN108,'Dados Norma'!$A$3:$B$63,2,0),
IF(AND(AN101&lt;&gt;0,AN108&gt;61),0.33)))</f>
        <v>0</v>
      </c>
      <c r="AP100" s="155">
        <f>AN100*AO100</f>
        <v>0</v>
      </c>
      <c r="AQ100" s="155"/>
      <c r="AR100" s="1373">
        <f>AP100</f>
        <v>0</v>
      </c>
      <c r="DM100" t="str">
        <v>1099605-Fabricação de produtos para infusão (chá, mate, etc.)</v>
      </c>
    </row>
    <row r="101" spans="6:117">
      <c r="F101" s="1360"/>
      <c r="H101" t="str">
        <f t="shared" si="54"/>
        <v xml:space="preserve">Fogão elétrico 4 bocas </v>
      </c>
      <c r="I101">
        <f t="shared" si="54"/>
        <v>1500</v>
      </c>
      <c r="J101">
        <f t="shared" si="54"/>
        <v>0</v>
      </c>
      <c r="K101">
        <f t="shared" si="54"/>
        <v>0</v>
      </c>
      <c r="L101">
        <f>L100/1000</f>
        <v>0</v>
      </c>
      <c r="M101" s="1377">
        <f>IF(AND(L101=0,L128=0),0,
IF(AND(L101&lt;&gt;0,L128&gt;0,L128&lt;=61),VLOOKUP(L128,'Dados Norma'!$A$3:$B$63,2,0),
IF(AND(L101&lt;&gt;0,L128&gt;61),0.33)))</f>
        <v>0</v>
      </c>
      <c r="P101" s="1374"/>
      <c r="T101" s="1360"/>
      <c r="V101" t="str">
        <f t="shared" ref="V101:Y101" si="57">V27</f>
        <v xml:space="preserve">Fogão elétrico 4 bocas </v>
      </c>
      <c r="W101">
        <f t="shared" si="57"/>
        <v>1500</v>
      </c>
      <c r="X101">
        <f t="shared" si="57"/>
        <v>0</v>
      </c>
      <c r="Y101">
        <f t="shared" si="57"/>
        <v>0</v>
      </c>
      <c r="Z101">
        <f>Z100/1000</f>
        <v>0</v>
      </c>
      <c r="AA101" s="1377">
        <f>IF(AND(Z101=0,Z128=0),0,
IF(AND(Z101&lt;&gt;0,Z128&gt;0,Z128&lt;=61),VLOOKUP(Z128,'Dados Norma'!$A$3:$B$63,2,0),
IF(AND(Z101&lt;&gt;0,Z128&gt;61),0.33)))</f>
        <v>0</v>
      </c>
      <c r="AD101" s="1374"/>
      <c r="AH101" s="1360"/>
      <c r="AJ101" t="str">
        <f t="shared" ref="AJ101:AM101" si="58">AJ27</f>
        <v xml:space="preserve">Fogão elétrico 4 bocas </v>
      </c>
      <c r="AK101">
        <f t="shared" si="58"/>
        <v>1500</v>
      </c>
      <c r="AL101">
        <f t="shared" si="58"/>
        <v>0</v>
      </c>
      <c r="AM101">
        <f t="shared" si="58"/>
        <v>0</v>
      </c>
      <c r="AN101">
        <f>AN100/1000</f>
        <v>0</v>
      </c>
      <c r="AO101" s="1377">
        <f>IF(AND(AN101=0,AN128=0),0,
IF(AND(AN101&lt;&gt;0,AN128&gt;0,AN128&lt;=61),VLOOKUP(AN128,'Dados Norma'!$A$3:$B$63,2,0),
IF(AND(AN101&lt;&gt;0,AN128&gt;61),0.33)))</f>
        <v>0</v>
      </c>
      <c r="AR101" s="1374"/>
      <c r="DM101" t="str">
        <v>1099606-Fabricação de adoçantes naturais e artificiais</v>
      </c>
    </row>
    <row r="102" spans="6:117">
      <c r="F102" s="1360"/>
      <c r="H102" t="str">
        <f t="shared" si="54"/>
        <v>Fogão elétrico 6 bocas médio</v>
      </c>
      <c r="I102">
        <f t="shared" si="54"/>
        <v>2100</v>
      </c>
      <c r="J102">
        <f t="shared" si="54"/>
        <v>0</v>
      </c>
      <c r="K102">
        <f t="shared" si="54"/>
        <v>0</v>
      </c>
      <c r="M102" s="1377">
        <f>IF(AND(L102=0,L129=0),0,
IF(AND(L102&lt;&gt;0,L129&gt;0,L129&lt;=61),VLOOKUP(L129,'Dados Norma'!$A$3:$B$63,2,0),
IF(AND(L102&lt;&gt;0,L129&gt;61),0.33)))</f>
        <v>0</v>
      </c>
      <c r="P102" s="1374"/>
      <c r="T102" s="1360"/>
      <c r="V102" t="str">
        <f t="shared" ref="V102:Y102" si="59">V28</f>
        <v>Fogão elétrico 6 bocas médio</v>
      </c>
      <c r="W102">
        <f t="shared" si="59"/>
        <v>2100</v>
      </c>
      <c r="X102">
        <f t="shared" si="59"/>
        <v>0</v>
      </c>
      <c r="Y102">
        <f t="shared" si="59"/>
        <v>0</v>
      </c>
      <c r="AA102" s="1377">
        <f>IF(AND(Z102=0,Z129=0),0,
IF(AND(Z102&lt;&gt;0,Z129&gt;0,Z129&lt;=61),VLOOKUP(Z129,'Dados Norma'!$A$3:$B$63,2,0),
IF(AND(Z102&lt;&gt;0,Z129&gt;61),0.33)))</f>
        <v>0</v>
      </c>
      <c r="AD102" s="1374"/>
      <c r="AH102" s="1360"/>
      <c r="AJ102" t="str">
        <f t="shared" ref="AJ102:AM102" si="60">AJ28</f>
        <v>Fogão elétrico 6 bocas médio</v>
      </c>
      <c r="AK102">
        <f t="shared" si="60"/>
        <v>2100</v>
      </c>
      <c r="AL102">
        <f t="shared" si="60"/>
        <v>0</v>
      </c>
      <c r="AM102">
        <f t="shared" si="60"/>
        <v>0</v>
      </c>
      <c r="AO102" s="1377">
        <f>IF(AND(AN102=0,AN129=0),0,
IF(AND(AN102&lt;&gt;0,AN129&gt;0,AN129&lt;=61),VLOOKUP(AN129,'Dados Norma'!$A$3:$B$63,2,0),
IF(AND(AN102&lt;&gt;0,AN129&gt;61),0.33)))</f>
        <v>0</v>
      </c>
      <c r="AR102" s="1374"/>
      <c r="DM102" t="str">
        <v>1099607-Fabricação de alimentos dietéticos e complementos alimentares</v>
      </c>
    </row>
    <row r="103" spans="6:117">
      <c r="F103" s="1360"/>
      <c r="H103" t="str">
        <f t="shared" si="54"/>
        <v>Fogão elétrico 6 bocas Grande</v>
      </c>
      <c r="I103">
        <f t="shared" si="54"/>
        <v>2700</v>
      </c>
      <c r="J103">
        <f t="shared" si="54"/>
        <v>0</v>
      </c>
      <c r="K103">
        <f t="shared" si="54"/>
        <v>0</v>
      </c>
      <c r="P103" s="1374"/>
      <c r="T103" s="1360"/>
      <c r="V103" t="str">
        <f t="shared" ref="V103:Y103" si="61">V29</f>
        <v>Fogão elétrico 6 bocas Grande</v>
      </c>
      <c r="W103">
        <f t="shared" si="61"/>
        <v>2700</v>
      </c>
      <c r="X103">
        <f t="shared" si="61"/>
        <v>0</v>
      </c>
      <c r="Y103">
        <f t="shared" si="61"/>
        <v>0</v>
      </c>
      <c r="AD103" s="1374"/>
      <c r="AH103" s="1360"/>
      <c r="AJ103" t="str">
        <f t="shared" ref="AJ103:AM103" si="62">AJ29</f>
        <v>Fogão elétrico 6 bocas Grande</v>
      </c>
      <c r="AK103">
        <f t="shared" si="62"/>
        <v>2700</v>
      </c>
      <c r="AL103">
        <f t="shared" si="62"/>
        <v>0</v>
      </c>
      <c r="AM103">
        <f t="shared" si="62"/>
        <v>0</v>
      </c>
      <c r="AR103" s="1374"/>
      <c r="DM103" t="str">
        <v>1099699-Fabricação de outros produtos alimentícios não especificados anteriormente</v>
      </c>
    </row>
    <row r="104" spans="6:117">
      <c r="F104" s="1360"/>
      <c r="H104" t="str">
        <f t="shared" si="54"/>
        <v>Forno de microondas</v>
      </c>
      <c r="I104">
        <f t="shared" si="54"/>
        <v>750</v>
      </c>
      <c r="J104">
        <f t="shared" si="54"/>
        <v>0</v>
      </c>
      <c r="K104">
        <f t="shared" si="54"/>
        <v>0</v>
      </c>
      <c r="P104" s="1374"/>
      <c r="T104" s="1360"/>
      <c r="V104" t="str">
        <f t="shared" ref="V104:Y104" si="63">V30</f>
        <v>Forno de microondas</v>
      </c>
      <c r="W104">
        <f t="shared" si="63"/>
        <v>750</v>
      </c>
      <c r="X104">
        <f t="shared" si="63"/>
        <v>0</v>
      </c>
      <c r="Y104">
        <f t="shared" si="63"/>
        <v>0</v>
      </c>
      <c r="AD104" s="1374"/>
      <c r="AH104" s="1360"/>
      <c r="AJ104" t="str">
        <f t="shared" ref="AJ104:AM104" si="64">AJ30</f>
        <v>Forno de microondas</v>
      </c>
      <c r="AK104">
        <f t="shared" si="64"/>
        <v>750</v>
      </c>
      <c r="AL104">
        <f t="shared" si="64"/>
        <v>0</v>
      </c>
      <c r="AM104">
        <f t="shared" si="64"/>
        <v>0</v>
      </c>
      <c r="AR104" s="1374"/>
      <c r="DM104" t="str">
        <v>1111901-Fabricação de aguardente de cana-de-açúcar</v>
      </c>
    </row>
    <row r="105" spans="6:117">
      <c r="F105" s="1360"/>
      <c r="H105" t="str">
        <f t="shared" si="54"/>
        <v xml:space="preserve">Forno elétrico de embutir </v>
      </c>
      <c r="I105">
        <f t="shared" si="54"/>
        <v>4500</v>
      </c>
      <c r="J105">
        <f t="shared" si="54"/>
        <v>0</v>
      </c>
      <c r="K105">
        <f t="shared" si="54"/>
        <v>0</v>
      </c>
      <c r="P105" s="1374"/>
      <c r="T105" s="1360"/>
      <c r="V105" t="str">
        <f t="shared" ref="V105:Y105" si="65">V31</f>
        <v xml:space="preserve">Forno elétrico de embutir </v>
      </c>
      <c r="W105">
        <f t="shared" si="65"/>
        <v>4500</v>
      </c>
      <c r="X105">
        <f t="shared" si="65"/>
        <v>0</v>
      </c>
      <c r="Y105">
        <f t="shared" si="65"/>
        <v>0</v>
      </c>
      <c r="AD105" s="1374"/>
      <c r="AH105" s="1360"/>
      <c r="AJ105" t="str">
        <f t="shared" ref="AJ105:AM105" si="66">AJ31</f>
        <v xml:space="preserve">Forno elétrico de embutir </v>
      </c>
      <c r="AK105">
        <f t="shared" si="66"/>
        <v>4500</v>
      </c>
      <c r="AL105">
        <f t="shared" si="66"/>
        <v>0</v>
      </c>
      <c r="AM105">
        <f t="shared" si="66"/>
        <v>0</v>
      </c>
      <c r="AR105" s="1374"/>
      <c r="DM105" t="str">
        <v>1111902-Fabricação de outras aguardentes e bebidas destiladas</v>
      </c>
    </row>
    <row r="106" spans="6:117">
      <c r="F106" s="1360"/>
      <c r="H106" t="str">
        <f t="shared" ref="H106:K106" si="67">H37</f>
        <v>Grill</v>
      </c>
      <c r="I106">
        <f t="shared" si="67"/>
        <v>1200</v>
      </c>
      <c r="J106">
        <f t="shared" si="67"/>
        <v>0</v>
      </c>
      <c r="K106">
        <f t="shared" si="67"/>
        <v>0</v>
      </c>
      <c r="P106" s="1374"/>
      <c r="T106" s="1360"/>
      <c r="V106" t="str">
        <f t="shared" ref="V106:Y106" si="68">V37</f>
        <v>Grill</v>
      </c>
      <c r="W106">
        <f t="shared" si="68"/>
        <v>1200</v>
      </c>
      <c r="X106">
        <f t="shared" si="68"/>
        <v>0</v>
      </c>
      <c r="Y106">
        <f t="shared" si="68"/>
        <v>0</v>
      </c>
      <c r="AD106" s="1374"/>
      <c r="AH106" s="1360"/>
      <c r="AJ106" t="str">
        <f t="shared" ref="AJ106:AM106" si="69">AJ37</f>
        <v>Grill</v>
      </c>
      <c r="AK106">
        <f t="shared" si="69"/>
        <v>1200</v>
      </c>
      <c r="AL106">
        <f t="shared" si="69"/>
        <v>0</v>
      </c>
      <c r="AM106">
        <f t="shared" si="69"/>
        <v>0</v>
      </c>
      <c r="AR106" s="1374"/>
      <c r="DM106" t="str">
        <v>1112700-Fabricação de vinho</v>
      </c>
    </row>
    <row r="107" spans="6:117">
      <c r="F107" s="1360"/>
      <c r="H107" t="str">
        <f t="shared" ref="H107:K107" si="70">H52</f>
        <v>Micro forno elétrico</v>
      </c>
      <c r="I107">
        <f t="shared" si="70"/>
        <v>1000</v>
      </c>
      <c r="J107">
        <f t="shared" si="70"/>
        <v>0</v>
      </c>
      <c r="K107">
        <f t="shared" si="70"/>
        <v>0</v>
      </c>
      <c r="P107" s="1374"/>
      <c r="T107" s="1360"/>
      <c r="V107" t="str">
        <f t="shared" ref="V107:Y107" si="71">V52</f>
        <v>Micro forno elétrico</v>
      </c>
      <c r="W107">
        <f t="shared" si="71"/>
        <v>1000</v>
      </c>
      <c r="X107">
        <f t="shared" si="71"/>
        <v>0</v>
      </c>
      <c r="Y107">
        <f t="shared" si="71"/>
        <v>0</v>
      </c>
      <c r="AD107" s="1374"/>
      <c r="AH107" s="1360"/>
      <c r="AJ107" t="str">
        <f t="shared" ref="AJ107:AM107" si="72">AJ52</f>
        <v>Micro forno elétrico</v>
      </c>
      <c r="AK107">
        <f t="shared" si="72"/>
        <v>1000</v>
      </c>
      <c r="AL107">
        <f t="shared" si="72"/>
        <v>0</v>
      </c>
      <c r="AM107">
        <f t="shared" si="72"/>
        <v>0</v>
      </c>
      <c r="AR107" s="1374"/>
      <c r="DM107" t="str">
        <v>1113501-Fabricação de malte, inclusive malte uísque</v>
      </c>
    </row>
    <row r="108" spans="6:117" ht="15.75" thickBot="1">
      <c r="F108" s="1361"/>
      <c r="G108" s="160"/>
      <c r="H108" s="160" t="str">
        <f t="shared" ref="H108:K108" si="73">H53</f>
        <v xml:space="preserve">Panela elétrica </v>
      </c>
      <c r="I108" s="160">
        <f t="shared" si="73"/>
        <v>1200</v>
      </c>
      <c r="J108" s="160">
        <f t="shared" si="73"/>
        <v>0</v>
      </c>
      <c r="K108" s="160">
        <f t="shared" si="73"/>
        <v>0</v>
      </c>
      <c r="L108" s="161">
        <f>SUM(J100:J108)</f>
        <v>0</v>
      </c>
      <c r="M108" s="160"/>
      <c r="N108" s="160"/>
      <c r="O108" s="160"/>
      <c r="P108" s="1375"/>
      <c r="T108" s="1361"/>
      <c r="U108" s="160"/>
      <c r="V108" s="160" t="str">
        <f t="shared" ref="V108:Y108" si="74">V53</f>
        <v xml:space="preserve">Panela elétrica </v>
      </c>
      <c r="W108" s="160">
        <f t="shared" si="74"/>
        <v>1200</v>
      </c>
      <c r="X108" s="160">
        <f t="shared" si="74"/>
        <v>0</v>
      </c>
      <c r="Y108" s="160">
        <f t="shared" si="74"/>
        <v>0</v>
      </c>
      <c r="Z108" s="161">
        <f>SUM(X100:X108)</f>
        <v>0</v>
      </c>
      <c r="AA108" s="160"/>
      <c r="AB108" s="160"/>
      <c r="AC108" s="160"/>
      <c r="AD108" s="1375"/>
      <c r="AH108" s="1361"/>
      <c r="AI108" s="160"/>
      <c r="AJ108" s="160" t="str">
        <f t="shared" ref="AJ108:AM108" si="75">AJ53</f>
        <v xml:space="preserve">Panela elétrica </v>
      </c>
      <c r="AK108" s="160">
        <f t="shared" si="75"/>
        <v>1200</v>
      </c>
      <c r="AL108" s="160">
        <f t="shared" si="75"/>
        <v>0</v>
      </c>
      <c r="AM108" s="160">
        <f t="shared" si="75"/>
        <v>0</v>
      </c>
      <c r="AN108" s="161">
        <f>SUM(AL100:AL108)</f>
        <v>0</v>
      </c>
      <c r="AO108" s="160"/>
      <c r="AP108" s="160"/>
      <c r="AQ108" s="160"/>
      <c r="AR108" s="1375"/>
      <c r="DM108" t="str">
        <v>1113502-Fabricação de cervejas e chopes</v>
      </c>
    </row>
    <row r="109" spans="6:117">
      <c r="F109" s="1359" t="s">
        <v>595</v>
      </c>
      <c r="G109" s="155"/>
      <c r="H109" s="155" t="str">
        <f t="shared" ref="H109:K111" si="76">H43</f>
        <v xml:space="preserve">Máquina de lavar louças </v>
      </c>
      <c r="I109" s="155">
        <f t="shared" si="76"/>
        <v>1500</v>
      </c>
      <c r="J109" s="155">
        <f t="shared" si="76"/>
        <v>0</v>
      </c>
      <c r="K109" s="155">
        <f t="shared" si="76"/>
        <v>0</v>
      </c>
      <c r="L109" s="155">
        <f>SUM(K109:K122)</f>
        <v>0</v>
      </c>
      <c r="M109" s="1376">
        <f>IF(AND(L110=0,L122=0),0,
IF(AND(L110&lt;&gt;0,L122&gt;0,L122&lt;=61),VLOOKUP(L122,'Dados Norma'!$A$3:$B$63,2,0),
IF(AND(L110&lt;&gt;0,L122&gt;61),0.33)))</f>
        <v>0</v>
      </c>
      <c r="N109" s="155">
        <f>L109*M109</f>
        <v>0</v>
      </c>
      <c r="O109" s="155"/>
      <c r="P109" s="1373">
        <f>N109</f>
        <v>0</v>
      </c>
      <c r="T109" s="1359" t="s">
        <v>595</v>
      </c>
      <c r="U109" s="155"/>
      <c r="V109" s="155" t="str">
        <f t="shared" ref="V109:Y109" si="77">V43</f>
        <v xml:space="preserve">Máquina de lavar louças </v>
      </c>
      <c r="W109" s="155">
        <f t="shared" si="77"/>
        <v>1500</v>
      </c>
      <c r="X109" s="155">
        <f t="shared" si="77"/>
        <v>0</v>
      </c>
      <c r="Y109" s="155">
        <f t="shared" si="77"/>
        <v>0</v>
      </c>
      <c r="Z109" s="155">
        <f>SUM(Y109:Y122)</f>
        <v>0</v>
      </c>
      <c r="AA109" s="1376">
        <f>IF(AND(Z110=0,Z122=0),0,
IF(AND(Z110&lt;&gt;0,Z122&gt;0,Z122&lt;=61),VLOOKUP(Z122,'Dados Norma'!$A$3:$B$63,2,0),
IF(AND(Z110&lt;&gt;0,Z122&gt;61),0.33)))</f>
        <v>0</v>
      </c>
      <c r="AB109" s="155">
        <f>Z109*AA109</f>
        <v>0</v>
      </c>
      <c r="AC109" s="155"/>
      <c r="AD109" s="1373">
        <f>AB109</f>
        <v>0</v>
      </c>
      <c r="AH109" s="1359" t="s">
        <v>595</v>
      </c>
      <c r="AI109" s="155"/>
      <c r="AJ109" s="155" t="str">
        <f t="shared" ref="AJ109:AM109" si="78">AJ43</f>
        <v xml:space="preserve">Máquina de lavar louças </v>
      </c>
      <c r="AK109" s="155">
        <f t="shared" si="78"/>
        <v>1500</v>
      </c>
      <c r="AL109" s="155">
        <f t="shared" si="78"/>
        <v>0</v>
      </c>
      <c r="AM109" s="155">
        <f t="shared" si="78"/>
        <v>0</v>
      </c>
      <c r="AN109" s="155">
        <f>SUM(AM109:AM122)</f>
        <v>0</v>
      </c>
      <c r="AO109" s="1376">
        <f>IF(AND(AN110=0,AN122=0),0,
IF(AND(AN110&lt;&gt;0,AN122&gt;0,AN122&lt;=61),VLOOKUP(AN122,'Dados Norma'!$A$3:$B$63,2,0),
IF(AND(AN110&lt;&gt;0,AN122&gt;61),0.33)))</f>
        <v>0</v>
      </c>
      <c r="AP109" s="155">
        <f>AN109*AO109</f>
        <v>0</v>
      </c>
      <c r="AQ109" s="155"/>
      <c r="AR109" s="1373">
        <f>AP109</f>
        <v>0</v>
      </c>
      <c r="DM109" t="str">
        <v>1121600-Fabricação de águas envasadas</v>
      </c>
    </row>
    <row r="110" spans="6:117">
      <c r="F110" s="1360"/>
      <c r="H110" t="str">
        <f t="shared" si="76"/>
        <v>Máquina de lavar roupas com aquecimento</v>
      </c>
      <c r="I110">
        <f t="shared" si="76"/>
        <v>1000</v>
      </c>
      <c r="J110">
        <f t="shared" si="76"/>
        <v>0</v>
      </c>
      <c r="K110">
        <f t="shared" si="76"/>
        <v>0</v>
      </c>
      <c r="L110">
        <f>L109/1000</f>
        <v>0</v>
      </c>
      <c r="M110" s="1377">
        <f>IF(AND(L110=0,L137=0),0,
IF(AND(L110&lt;&gt;0,L137&gt;0,L137&lt;=61),VLOOKUP(L137,'Dados Norma'!$A$3:$B$63,2,0),
IF(AND(L110&lt;&gt;0,L137&gt;61),0.33)))</f>
        <v>0</v>
      </c>
      <c r="P110" s="1374"/>
      <c r="T110" s="1360"/>
      <c r="V110" t="str">
        <f t="shared" ref="V110:Y110" si="79">V44</f>
        <v>Máquina de lavar roupas com aquecimento</v>
      </c>
      <c r="W110">
        <f t="shared" si="79"/>
        <v>1000</v>
      </c>
      <c r="X110">
        <f t="shared" si="79"/>
        <v>0</v>
      </c>
      <c r="Y110">
        <f t="shared" si="79"/>
        <v>0</v>
      </c>
      <c r="Z110">
        <f>Z109/1000</f>
        <v>0</v>
      </c>
      <c r="AA110" s="1377">
        <f>IF(AND(Z110=0,Z137=0),0,
IF(AND(Z110&lt;&gt;0,Z137&gt;0,Z137&lt;=61),VLOOKUP(Z137,'Dados Norma'!$A$3:$B$63,2,0),
IF(AND(Z110&lt;&gt;0,Z137&gt;61),0.33)))</f>
        <v>0</v>
      </c>
      <c r="AD110" s="1374"/>
      <c r="AH110" s="1360"/>
      <c r="AJ110" t="str">
        <f t="shared" ref="AJ110:AM110" si="80">AJ44</f>
        <v>Máquina de lavar roupas com aquecimento</v>
      </c>
      <c r="AK110">
        <f t="shared" si="80"/>
        <v>1000</v>
      </c>
      <c r="AL110">
        <f t="shared" si="80"/>
        <v>0</v>
      </c>
      <c r="AM110">
        <f t="shared" si="80"/>
        <v>0</v>
      </c>
      <c r="AN110">
        <f>AN109/1000</f>
        <v>0</v>
      </c>
      <c r="AO110" s="1377">
        <f>IF(AND(AN110=0,AN137=0),0,
IF(AND(AN110&lt;&gt;0,AN137&gt;0,AN137&lt;=61),VLOOKUP(AN137,'Dados Norma'!$A$3:$B$63,2,0),
IF(AND(AN110&lt;&gt;0,AN137&gt;61),0.33)))</f>
        <v>0</v>
      </c>
      <c r="AR110" s="1374"/>
      <c r="DM110" t="str">
        <v>1122401-Fabricação de refrigerantes</v>
      </c>
    </row>
    <row r="111" spans="6:117">
      <c r="F111" s="1360"/>
      <c r="H111" t="str">
        <f t="shared" si="76"/>
        <v>Máquina de secar roupas</v>
      </c>
      <c r="I111">
        <f t="shared" si="76"/>
        <v>3500</v>
      </c>
      <c r="J111">
        <f t="shared" si="76"/>
        <v>0</v>
      </c>
      <c r="K111">
        <f t="shared" si="76"/>
        <v>0</v>
      </c>
      <c r="M111" s="1377">
        <f>IF(AND(L111=0,L138=0),0,
IF(AND(L111&lt;&gt;0,L138&gt;0,L138&lt;=61),VLOOKUP(L138,'Dados Norma'!$A$3:$B$63,2,0),
IF(AND(L111&lt;&gt;0,L138&gt;61),0.33)))</f>
        <v>0</v>
      </c>
      <c r="P111" s="1374"/>
      <c r="T111" s="1360"/>
      <c r="V111" t="str">
        <f t="shared" ref="V111:Y111" si="81">V45</f>
        <v>Máquina de secar roupas</v>
      </c>
      <c r="W111">
        <f t="shared" si="81"/>
        <v>3500</v>
      </c>
      <c r="X111">
        <f t="shared" si="81"/>
        <v>0</v>
      </c>
      <c r="Y111">
        <f t="shared" si="81"/>
        <v>0</v>
      </c>
      <c r="AA111" s="1377">
        <f>IF(AND(Z111=0,Z138=0),0,
IF(AND(Z111&lt;&gt;0,Z138&gt;0,Z138&lt;=61),VLOOKUP(Z138,'Dados Norma'!$A$3:$B$63,2,0),
IF(AND(Z111&lt;&gt;0,Z138&gt;61),0.33)))</f>
        <v>0</v>
      </c>
      <c r="AD111" s="1374"/>
      <c r="AH111" s="1360"/>
      <c r="AJ111" t="str">
        <f t="shared" ref="AJ111:AM111" si="82">AJ45</f>
        <v>Máquina de secar roupas</v>
      </c>
      <c r="AK111">
        <f t="shared" si="82"/>
        <v>3500</v>
      </c>
      <c r="AL111">
        <f t="shared" si="82"/>
        <v>0</v>
      </c>
      <c r="AM111">
        <f t="shared" si="82"/>
        <v>0</v>
      </c>
      <c r="AO111" s="1377">
        <f>IF(AND(AN111=0,AN138=0),0,
IF(AND(AN111&lt;&gt;0,AN138&gt;0,AN138&lt;=61),VLOOKUP(AN138,'Dados Norma'!$A$3:$B$63,2,0),
IF(AND(AN111&lt;&gt;0,AN138&gt;61),0.33)))</f>
        <v>0</v>
      </c>
      <c r="AR111" s="1374"/>
      <c r="DM111" t="str">
        <v>1122402-Fabricação de chá mate e outros chás prontos para consumo</v>
      </c>
    </row>
    <row r="112" spans="6:117">
      <c r="F112" s="1360"/>
      <c r="H112" t="str">
        <f t="shared" ref="H112:K113" si="83">H47</f>
        <v>Máquina de lavar pratos</v>
      </c>
      <c r="I112">
        <f t="shared" si="83"/>
        <v>1200</v>
      </c>
      <c r="J112">
        <f t="shared" si="83"/>
        <v>0</v>
      </c>
      <c r="K112">
        <f t="shared" si="83"/>
        <v>0</v>
      </c>
      <c r="P112" s="1374"/>
      <c r="T112" s="1360"/>
      <c r="V112" t="str">
        <f t="shared" ref="V112:Y112" si="84">V47</f>
        <v>Máquina de lavar pratos</v>
      </c>
      <c r="W112">
        <f t="shared" si="84"/>
        <v>1200</v>
      </c>
      <c r="X112">
        <f t="shared" si="84"/>
        <v>0</v>
      </c>
      <c r="Y112">
        <f t="shared" si="84"/>
        <v>0</v>
      </c>
      <c r="AD112" s="1374"/>
      <c r="AH112" s="1360"/>
      <c r="AJ112" t="str">
        <f t="shared" ref="AJ112:AM112" si="85">AJ47</f>
        <v>Máquina de lavar pratos</v>
      </c>
      <c r="AK112">
        <f t="shared" si="85"/>
        <v>1200</v>
      </c>
      <c r="AL112">
        <f t="shared" si="85"/>
        <v>0</v>
      </c>
      <c r="AM112">
        <f t="shared" si="85"/>
        <v>0</v>
      </c>
      <c r="AR112" s="1374"/>
      <c r="DM112" t="str">
        <v>1122403-Fabricação de refrescos, xaropes e pós para refrescos, exceto refrescos de frutas</v>
      </c>
    </row>
    <row r="113" spans="6:117">
      <c r="F113" s="1360"/>
      <c r="H113" t="str">
        <f t="shared" si="83"/>
        <v>Máquina de lavar roupas</v>
      </c>
      <c r="I113">
        <f t="shared" si="83"/>
        <v>1500</v>
      </c>
      <c r="J113">
        <f t="shared" si="83"/>
        <v>0</v>
      </c>
      <c r="K113">
        <f t="shared" si="83"/>
        <v>0</v>
      </c>
      <c r="P113" s="1374"/>
      <c r="T113" s="1360"/>
      <c r="V113" t="str">
        <f t="shared" ref="V113:Y113" si="86">V48</f>
        <v>Máquina de lavar roupas</v>
      </c>
      <c r="W113">
        <f t="shared" si="86"/>
        <v>1500</v>
      </c>
      <c r="X113">
        <f t="shared" si="86"/>
        <v>0</v>
      </c>
      <c r="Y113">
        <f t="shared" si="86"/>
        <v>0</v>
      </c>
      <c r="AD113" s="1374"/>
      <c r="AH113" s="1360"/>
      <c r="AJ113" t="str">
        <f t="shared" ref="AJ113:AM113" si="87">AJ48</f>
        <v>Máquina de lavar roupas</v>
      </c>
      <c r="AK113">
        <f t="shared" si="87"/>
        <v>1500</v>
      </c>
      <c r="AL113">
        <f t="shared" si="87"/>
        <v>0</v>
      </c>
      <c r="AM113">
        <f t="shared" si="87"/>
        <v>0</v>
      </c>
      <c r="AR113" s="1374"/>
      <c r="DM113" t="str">
        <v>1122404-Fabricação de bebidas isotônicas</v>
      </c>
    </row>
    <row r="114" spans="6:117">
      <c r="F114" s="1360"/>
      <c r="H114" t="str">
        <f t="shared" ref="H114:K115" si="88">H24</f>
        <v>Ferro elétrico automático de passar roupa</v>
      </c>
      <c r="I114">
        <f t="shared" si="88"/>
        <v>1000</v>
      </c>
      <c r="J114">
        <f t="shared" si="88"/>
        <v>0</v>
      </c>
      <c r="K114">
        <f t="shared" si="88"/>
        <v>0</v>
      </c>
      <c r="P114" s="1374"/>
      <c r="T114" s="1360"/>
      <c r="V114" t="str">
        <f t="shared" ref="V114:Y114" si="89">V24</f>
        <v>Ferro elétrico automático de passar roupa</v>
      </c>
      <c r="W114">
        <f t="shared" si="89"/>
        <v>1000</v>
      </c>
      <c r="X114">
        <f t="shared" si="89"/>
        <v>0</v>
      </c>
      <c r="Y114">
        <f t="shared" si="89"/>
        <v>0</v>
      </c>
      <c r="AD114" s="1374"/>
      <c r="AH114" s="1360"/>
      <c r="AJ114" t="str">
        <f t="shared" ref="AJ114:AM114" si="90">AJ24</f>
        <v>Ferro elétrico automático de passar roupa</v>
      </c>
      <c r="AK114">
        <f t="shared" si="90"/>
        <v>1000</v>
      </c>
      <c r="AL114">
        <f t="shared" si="90"/>
        <v>0</v>
      </c>
      <c r="AM114">
        <f t="shared" si="90"/>
        <v>0</v>
      </c>
      <c r="AR114" s="1374"/>
      <c r="DM114" t="str">
        <v>1122499-Fabricação de outras bebidas não-alcoólicas não especificadas</v>
      </c>
    </row>
    <row r="115" spans="6:117">
      <c r="F115" s="1360"/>
      <c r="H115" t="str">
        <f t="shared" si="88"/>
        <v>Ferro elétrico simples de passar roupa</v>
      </c>
      <c r="I115">
        <f t="shared" si="88"/>
        <v>500</v>
      </c>
      <c r="J115">
        <f t="shared" si="88"/>
        <v>0</v>
      </c>
      <c r="K115">
        <f t="shared" si="88"/>
        <v>0</v>
      </c>
      <c r="P115" s="1374"/>
      <c r="T115" s="1360"/>
      <c r="V115" t="str">
        <f t="shared" ref="V115:Y115" si="91">V25</f>
        <v>Ferro elétrico simples de passar roupa</v>
      </c>
      <c r="W115">
        <f t="shared" si="91"/>
        <v>500</v>
      </c>
      <c r="X115">
        <f t="shared" si="91"/>
        <v>0</v>
      </c>
      <c r="Y115">
        <f t="shared" si="91"/>
        <v>0</v>
      </c>
      <c r="AD115" s="1374"/>
      <c r="AH115" s="1360"/>
      <c r="AJ115" t="str">
        <f t="shared" ref="AJ115:AM115" si="92">AJ25</f>
        <v>Ferro elétrico simples de passar roupa</v>
      </c>
      <c r="AK115">
        <f t="shared" si="92"/>
        <v>500</v>
      </c>
      <c r="AL115">
        <f t="shared" si="92"/>
        <v>0</v>
      </c>
      <c r="AM115">
        <f t="shared" si="92"/>
        <v>0</v>
      </c>
      <c r="AR115" s="1374"/>
      <c r="DM115" t="str">
        <v>1210700-Processamento industrial do fumo</v>
      </c>
    </row>
    <row r="116" spans="6:117">
      <c r="F116" s="1360"/>
      <c r="H116" t="str">
        <f t="shared" ref="H116:K119" si="93">H61</f>
        <v>Secador de cabelos grande</v>
      </c>
      <c r="I116">
        <f t="shared" si="93"/>
        <v>1250</v>
      </c>
      <c r="J116">
        <f t="shared" si="93"/>
        <v>0</v>
      </c>
      <c r="K116">
        <f t="shared" si="93"/>
        <v>0</v>
      </c>
      <c r="P116" s="1374"/>
      <c r="T116" s="1360"/>
      <c r="V116" t="str">
        <f t="shared" ref="V116:Y116" si="94">V61</f>
        <v>Secador de cabelos grande</v>
      </c>
      <c r="W116">
        <f t="shared" si="94"/>
        <v>1250</v>
      </c>
      <c r="X116">
        <f t="shared" si="94"/>
        <v>0</v>
      </c>
      <c r="Y116">
        <f t="shared" si="94"/>
        <v>0</v>
      </c>
      <c r="AD116" s="1374"/>
      <c r="AH116" s="1360"/>
      <c r="AJ116" t="str">
        <f t="shared" ref="AJ116:AM116" si="95">AJ61</f>
        <v>Secador de cabelos grande</v>
      </c>
      <c r="AK116">
        <f t="shared" si="95"/>
        <v>1250</v>
      </c>
      <c r="AL116">
        <f t="shared" si="95"/>
        <v>0</v>
      </c>
      <c r="AM116">
        <f t="shared" si="95"/>
        <v>0</v>
      </c>
      <c r="AR116" s="1374"/>
      <c r="DM116" t="str">
        <v>1220401-Fabricação de cigarros</v>
      </c>
    </row>
    <row r="117" spans="6:117">
      <c r="F117" s="1360"/>
      <c r="H117" t="str">
        <f t="shared" si="93"/>
        <v>Secador de cabelos pequeno</v>
      </c>
      <c r="I117">
        <f t="shared" si="93"/>
        <v>700</v>
      </c>
      <c r="J117">
        <f t="shared" si="93"/>
        <v>0</v>
      </c>
      <c r="K117">
        <f t="shared" si="93"/>
        <v>0</v>
      </c>
      <c r="P117" s="1374"/>
      <c r="T117" s="1360"/>
      <c r="V117" t="str">
        <f t="shared" ref="V117:Y117" si="96">V62</f>
        <v>Secador de cabelos pequeno</v>
      </c>
      <c r="W117">
        <f t="shared" si="96"/>
        <v>700</v>
      </c>
      <c r="X117">
        <f t="shared" si="96"/>
        <v>0</v>
      </c>
      <c r="Y117">
        <f t="shared" si="96"/>
        <v>0</v>
      </c>
      <c r="AD117" s="1374"/>
      <c r="AH117" s="1360"/>
      <c r="AJ117" t="str">
        <f t="shared" ref="AJ117:AM117" si="97">AJ62</f>
        <v>Secador de cabelos pequeno</v>
      </c>
      <c r="AK117">
        <f t="shared" si="97"/>
        <v>700</v>
      </c>
      <c r="AL117">
        <f t="shared" si="97"/>
        <v>0</v>
      </c>
      <c r="AM117">
        <f t="shared" si="97"/>
        <v>0</v>
      </c>
      <c r="AR117" s="1374"/>
      <c r="DM117" t="str">
        <v>1220402-Fabricação de cigarrilhas e charutos</v>
      </c>
    </row>
    <row r="118" spans="6:117">
      <c r="F118" s="1360"/>
      <c r="H118" t="str">
        <f t="shared" si="93"/>
        <v xml:space="preserve">Secador de roupa comercial </v>
      </c>
      <c r="I118">
        <f t="shared" si="93"/>
        <v>5000</v>
      </c>
      <c r="J118">
        <f t="shared" si="93"/>
        <v>0</v>
      </c>
      <c r="K118">
        <f t="shared" si="93"/>
        <v>0</v>
      </c>
      <c r="P118" s="1374"/>
      <c r="T118" s="1360"/>
      <c r="V118" t="str">
        <f t="shared" ref="V118:Y118" si="98">V63</f>
        <v xml:space="preserve">Secador de roupa comercial </v>
      </c>
      <c r="W118">
        <f t="shared" si="98"/>
        <v>5000</v>
      </c>
      <c r="X118">
        <f t="shared" si="98"/>
        <v>0</v>
      </c>
      <c r="Y118">
        <f t="shared" si="98"/>
        <v>0</v>
      </c>
      <c r="AD118" s="1374"/>
      <c r="AH118" s="1360"/>
      <c r="AJ118" t="str">
        <f t="shared" ref="AJ118:AM118" si="99">AJ63</f>
        <v xml:space="preserve">Secador de roupa comercial </v>
      </c>
      <c r="AK118">
        <f t="shared" si="99"/>
        <v>5000</v>
      </c>
      <c r="AL118">
        <f t="shared" si="99"/>
        <v>0</v>
      </c>
      <c r="AM118">
        <f t="shared" si="99"/>
        <v>0</v>
      </c>
      <c r="AR118" s="1374"/>
      <c r="DM118" t="str">
        <v>1220403-Fabricação de filtros para cigarros</v>
      </c>
    </row>
    <row r="119" spans="6:117">
      <c r="F119" s="1360"/>
      <c r="H119" t="str">
        <f t="shared" si="93"/>
        <v xml:space="preserve">Secador de roupa residencial </v>
      </c>
      <c r="I119">
        <f t="shared" si="93"/>
        <v>1100</v>
      </c>
      <c r="J119">
        <f t="shared" si="93"/>
        <v>0</v>
      </c>
      <c r="K119">
        <f t="shared" si="93"/>
        <v>0</v>
      </c>
      <c r="P119" s="1374"/>
      <c r="T119" s="1360"/>
      <c r="V119" t="str">
        <f t="shared" ref="V119:Y119" si="100">V64</f>
        <v xml:space="preserve">Secador de roupa residencial </v>
      </c>
      <c r="W119">
        <f t="shared" si="100"/>
        <v>1100</v>
      </c>
      <c r="X119">
        <f t="shared" si="100"/>
        <v>0</v>
      </c>
      <c r="Y119">
        <f t="shared" si="100"/>
        <v>0</v>
      </c>
      <c r="AD119" s="1374"/>
      <c r="AH119" s="1360"/>
      <c r="AJ119" t="str">
        <f t="shared" ref="AJ119:AM119" si="101">AJ64</f>
        <v xml:space="preserve">Secador de roupa residencial </v>
      </c>
      <c r="AK119">
        <f t="shared" si="101"/>
        <v>1100</v>
      </c>
      <c r="AL119">
        <f t="shared" si="101"/>
        <v>0</v>
      </c>
      <c r="AM119">
        <f t="shared" si="101"/>
        <v>0</v>
      </c>
      <c r="AR119" s="1374"/>
      <c r="DM119" t="str">
        <v>1220499-Fabricação de outros produtos do fumo, exceto cigarros, cigarrilhas e charutos</v>
      </c>
    </row>
    <row r="120" spans="6:117">
      <c r="F120" s="1360"/>
      <c r="H120" t="str">
        <f t="shared" ref="H120:K121" si="102">H49</f>
        <v>Máquina de xerox grande</v>
      </c>
      <c r="I120">
        <f t="shared" si="102"/>
        <v>2000</v>
      </c>
      <c r="J120">
        <f t="shared" si="102"/>
        <v>0</v>
      </c>
      <c r="K120">
        <f t="shared" si="102"/>
        <v>0</v>
      </c>
      <c r="P120" s="1374"/>
      <c r="T120" s="1360"/>
      <c r="V120" t="str">
        <f t="shared" ref="V120:Y120" si="103">V49</f>
        <v>Máquina de xerox grande</v>
      </c>
      <c r="W120">
        <f t="shared" si="103"/>
        <v>2000</v>
      </c>
      <c r="X120">
        <f t="shared" si="103"/>
        <v>0</v>
      </c>
      <c r="Y120">
        <f t="shared" si="103"/>
        <v>0</v>
      </c>
      <c r="AD120" s="1374"/>
      <c r="AH120" s="1360"/>
      <c r="AJ120" t="str">
        <f t="shared" ref="AJ120:AM120" si="104">AJ49</f>
        <v>Máquina de xerox grande</v>
      </c>
      <c r="AK120">
        <f t="shared" si="104"/>
        <v>2000</v>
      </c>
      <c r="AL120">
        <f t="shared" si="104"/>
        <v>0</v>
      </c>
      <c r="AM120">
        <f t="shared" si="104"/>
        <v>0</v>
      </c>
      <c r="AR120" s="1374"/>
      <c r="DM120" t="str">
        <v>1311100-Preparação e fiação de fibras de algodão</v>
      </c>
    </row>
    <row r="121" spans="6:117">
      <c r="F121" s="1360"/>
      <c r="H121" t="str">
        <f t="shared" si="102"/>
        <v>Máquina de xerox pequena</v>
      </c>
      <c r="I121">
        <f t="shared" si="102"/>
        <v>1500</v>
      </c>
      <c r="J121">
        <f t="shared" si="102"/>
        <v>0</v>
      </c>
      <c r="K121">
        <f t="shared" si="102"/>
        <v>0</v>
      </c>
      <c r="P121" s="1374"/>
      <c r="T121" s="1360"/>
      <c r="V121" t="str">
        <f t="shared" ref="V121:Y121" si="105">V50</f>
        <v>Máquina de xerox pequena</v>
      </c>
      <c r="W121">
        <f t="shared" si="105"/>
        <v>1500</v>
      </c>
      <c r="X121">
        <f t="shared" si="105"/>
        <v>0</v>
      </c>
      <c r="Y121">
        <f t="shared" si="105"/>
        <v>0</v>
      </c>
      <c r="AD121" s="1374"/>
      <c r="AH121" s="1360"/>
      <c r="AJ121" t="str">
        <f t="shared" ref="AJ121:AM121" si="106">AJ50</f>
        <v>Máquina de xerox pequena</v>
      </c>
      <c r="AK121">
        <f t="shared" si="106"/>
        <v>1500</v>
      </c>
      <c r="AL121">
        <f t="shared" si="106"/>
        <v>0</v>
      </c>
      <c r="AM121">
        <f t="shared" si="106"/>
        <v>0</v>
      </c>
      <c r="AR121" s="1374"/>
      <c r="DM121" t="str">
        <v>1312000-Preparação e fiação de fibras têxteis naturais, exceto algodão</v>
      </c>
    </row>
    <row r="122" spans="6:117" ht="15.75" thickBot="1">
      <c r="F122" s="1361"/>
      <c r="G122" s="160"/>
      <c r="H122" s="160" t="str">
        <f>H25</f>
        <v>Ferro elétrico simples de passar roupa</v>
      </c>
      <c r="I122" s="160">
        <f>I25</f>
        <v>500</v>
      </c>
      <c r="J122" s="160">
        <f>J25</f>
        <v>0</v>
      </c>
      <c r="K122" s="160">
        <f>K25</f>
        <v>0</v>
      </c>
      <c r="L122" s="161">
        <f>SUM(J109:J122)</f>
        <v>0</v>
      </c>
      <c r="M122" s="160"/>
      <c r="N122" s="160"/>
      <c r="O122" s="160"/>
      <c r="P122" s="1375"/>
      <c r="T122" s="1361"/>
      <c r="U122" s="160"/>
      <c r="V122" s="160" t="str">
        <f>V25</f>
        <v>Ferro elétrico simples de passar roupa</v>
      </c>
      <c r="W122" s="160">
        <f>W25</f>
        <v>500</v>
      </c>
      <c r="X122" s="160">
        <f>X25</f>
        <v>0</v>
      </c>
      <c r="Y122" s="160">
        <f>Y25</f>
        <v>0</v>
      </c>
      <c r="Z122" s="161">
        <f>SUM(X109:X122)</f>
        <v>0</v>
      </c>
      <c r="AA122" s="160"/>
      <c r="AB122" s="160"/>
      <c r="AC122" s="160"/>
      <c r="AD122" s="1375"/>
      <c r="AH122" s="1361"/>
      <c r="AI122" s="160"/>
      <c r="AJ122" s="160" t="str">
        <f>AJ25</f>
        <v>Ferro elétrico simples de passar roupa</v>
      </c>
      <c r="AK122" s="160">
        <f>AK25</f>
        <v>500</v>
      </c>
      <c r="AL122" s="160">
        <f>AL25</f>
        <v>0</v>
      </c>
      <c r="AM122" s="160">
        <f>AM25</f>
        <v>0</v>
      </c>
      <c r="AN122" s="161">
        <f>SUM(AL109:AL122)</f>
        <v>0</v>
      </c>
      <c r="AO122" s="160"/>
      <c r="AP122" s="160"/>
      <c r="AQ122" s="160"/>
      <c r="AR122" s="1375"/>
      <c r="DM122" t="str">
        <v>1313800-Fiação de fibras artificiais e sintéticas</v>
      </c>
    </row>
    <row r="123" spans="6:117">
      <c r="F123" s="1359" t="s">
        <v>596</v>
      </c>
      <c r="G123" s="155"/>
      <c r="H123" s="155" t="str">
        <f t="shared" ref="H123:K123" si="107">H19</f>
        <v xml:space="preserve">Conjunto de som </v>
      </c>
      <c r="I123" s="155">
        <f t="shared" si="107"/>
        <v>100</v>
      </c>
      <c r="J123" s="155">
        <f t="shared" si="107"/>
        <v>0</v>
      </c>
      <c r="K123" s="155">
        <f t="shared" si="107"/>
        <v>0</v>
      </c>
      <c r="L123" s="155">
        <f>SUM(K123:K150)</f>
        <v>0</v>
      </c>
      <c r="M123" s="163">
        <f>IF(AND(L123=0,L150=0),0,
IF(AND(L123&lt;&gt;0,L150&gt;0,L150&lt;=61),VLOOKUP(L150,'Dados Norma'!$A$3:$B$63,2,0),
IF(AND(L123&lt;&gt;0,L150&gt;61),0.33)))</f>
        <v>0</v>
      </c>
      <c r="N123" s="155">
        <f>L123*M123</f>
        <v>0</v>
      </c>
      <c r="O123" s="155"/>
      <c r="P123" s="1373">
        <f>N123</f>
        <v>0</v>
      </c>
      <c r="T123" s="1359" t="s">
        <v>596</v>
      </c>
      <c r="U123" s="155"/>
      <c r="V123" s="155" t="str">
        <f t="shared" ref="V123:Y123" si="108">V19</f>
        <v xml:space="preserve">Conjunto de som </v>
      </c>
      <c r="W123" s="155">
        <f t="shared" si="108"/>
        <v>100</v>
      </c>
      <c r="X123" s="155">
        <f t="shared" si="108"/>
        <v>0</v>
      </c>
      <c r="Y123" s="155">
        <f t="shared" si="108"/>
        <v>0</v>
      </c>
      <c r="Z123" s="155">
        <f>SUM(Y123:Y150)</f>
        <v>0</v>
      </c>
      <c r="AA123" s="163">
        <f>IF(AND(Z123=0,Z150=0),0,
IF(AND(Z123&lt;&gt;0,Z150&gt;0,Z150&lt;=61),VLOOKUP(Z150,'Dados Norma'!$A$3:$B$63,2,0),
IF(AND(Z123&lt;&gt;0,Z150&gt;61),0.33)))</f>
        <v>0</v>
      </c>
      <c r="AB123" s="155">
        <f>Z123*AA123</f>
        <v>0</v>
      </c>
      <c r="AC123" s="155"/>
      <c r="AD123" s="1373">
        <f>AB123</f>
        <v>0</v>
      </c>
      <c r="AH123" s="1359" t="s">
        <v>596</v>
      </c>
      <c r="AI123" s="155"/>
      <c r="AJ123" s="155" t="str">
        <f t="shared" ref="AJ123:AM123" si="109">AJ19</f>
        <v xml:space="preserve">Conjunto de som </v>
      </c>
      <c r="AK123" s="155">
        <f t="shared" si="109"/>
        <v>100</v>
      </c>
      <c r="AL123" s="155">
        <f t="shared" si="109"/>
        <v>0</v>
      </c>
      <c r="AM123" s="155">
        <f t="shared" si="109"/>
        <v>0</v>
      </c>
      <c r="AN123" s="155">
        <f>SUM(AM123:AM150)</f>
        <v>0</v>
      </c>
      <c r="AO123" s="163">
        <f>IF(AND(AN123=0,AN150=0),0,
IF(AND(AN123&lt;&gt;0,AN150&gt;0,AN150&lt;=61),VLOOKUP(AN150,'Dados Norma'!$A$3:$B$63,2,0),
IF(AND(AN123&lt;&gt;0,AN150&gt;61),0.33)))</f>
        <v>0</v>
      </c>
      <c r="AP123" s="155">
        <f>AN123*AO123</f>
        <v>0</v>
      </c>
      <c r="AQ123" s="155"/>
      <c r="AR123" s="1373">
        <f>AP123</f>
        <v>0</v>
      </c>
      <c r="DM123" t="str">
        <v>1314600-Fabricação de linhas para costurar e bordar</v>
      </c>
    </row>
    <row r="124" spans="6:117">
      <c r="F124" s="1360"/>
      <c r="H124" t="str">
        <f t="shared" ref="H124:K124" si="110">H20</f>
        <v xml:space="preserve">Ebulidor </v>
      </c>
      <c r="I124">
        <f t="shared" si="110"/>
        <v>1000</v>
      </c>
      <c r="J124">
        <f t="shared" si="110"/>
        <v>0</v>
      </c>
      <c r="K124">
        <f t="shared" si="110"/>
        <v>0</v>
      </c>
      <c r="L124">
        <f>L123/1000</f>
        <v>0</v>
      </c>
      <c r="P124" s="1374"/>
      <c r="T124" s="1360"/>
      <c r="V124" t="str">
        <f t="shared" ref="V124:Y124" si="111">V20</f>
        <v xml:space="preserve">Ebulidor </v>
      </c>
      <c r="W124">
        <f t="shared" si="111"/>
        <v>1000</v>
      </c>
      <c r="X124">
        <f t="shared" si="111"/>
        <v>0</v>
      </c>
      <c r="Y124">
        <f t="shared" si="111"/>
        <v>0</v>
      </c>
      <c r="Z124">
        <f>Z123/1000</f>
        <v>0</v>
      </c>
      <c r="AD124" s="1374"/>
      <c r="AH124" s="1360"/>
      <c r="AJ124" t="str">
        <f t="shared" ref="AJ124:AM124" si="112">AJ20</f>
        <v xml:space="preserve">Ebulidor </v>
      </c>
      <c r="AK124">
        <f t="shared" si="112"/>
        <v>1000</v>
      </c>
      <c r="AL124">
        <f t="shared" si="112"/>
        <v>0</v>
      </c>
      <c r="AM124">
        <f t="shared" si="112"/>
        <v>0</v>
      </c>
      <c r="AN124">
        <f>AN123/1000</f>
        <v>0</v>
      </c>
      <c r="AR124" s="1374"/>
      <c r="DM124" t="str">
        <v>1321900-Tecelagem de fios de algodão</v>
      </c>
    </row>
    <row r="125" spans="6:117">
      <c r="F125" s="1360"/>
      <c r="H125" t="str">
        <f t="shared" ref="H125:K125" si="113">H72</f>
        <v>Vídeo Game</v>
      </c>
      <c r="I125">
        <f t="shared" si="113"/>
        <v>10</v>
      </c>
      <c r="J125">
        <f t="shared" si="113"/>
        <v>0</v>
      </c>
      <c r="K125">
        <f t="shared" si="113"/>
        <v>0</v>
      </c>
      <c r="P125" s="1374"/>
      <c r="T125" s="1360"/>
      <c r="V125" t="str">
        <f t="shared" ref="V125:Y125" si="114">V72</f>
        <v>Vídeo Game</v>
      </c>
      <c r="W125">
        <f t="shared" si="114"/>
        <v>10</v>
      </c>
      <c r="X125">
        <f t="shared" si="114"/>
        <v>0</v>
      </c>
      <c r="Y125">
        <f t="shared" si="114"/>
        <v>0</v>
      </c>
      <c r="AD125" s="1374"/>
      <c r="AH125" s="1360"/>
      <c r="AJ125" t="str">
        <f t="shared" ref="AJ125:AM125" si="115">AJ72</f>
        <v>Vídeo Game</v>
      </c>
      <c r="AK125">
        <f t="shared" si="115"/>
        <v>10</v>
      </c>
      <c r="AL125">
        <f t="shared" si="115"/>
        <v>0</v>
      </c>
      <c r="AM125">
        <f t="shared" si="115"/>
        <v>0</v>
      </c>
      <c r="AR125" s="1374"/>
      <c r="DM125" t="str">
        <v>1322700-Tecelagem de fios de fibras têxteis naturais, exceto algodão</v>
      </c>
    </row>
    <row r="126" spans="6:117">
      <c r="F126" s="1360"/>
      <c r="H126" t="str">
        <f t="shared" ref="H126:K127" si="116">H65</f>
        <v xml:space="preserve">Televisor colorido </v>
      </c>
      <c r="I126">
        <f t="shared" si="116"/>
        <v>200</v>
      </c>
      <c r="J126">
        <f t="shared" si="116"/>
        <v>0</v>
      </c>
      <c r="K126">
        <f t="shared" si="116"/>
        <v>0</v>
      </c>
      <c r="P126" s="1374"/>
      <c r="T126" s="1360"/>
      <c r="V126" t="str">
        <f t="shared" ref="V126:Y126" si="117">V65</f>
        <v xml:space="preserve">Televisor colorido </v>
      </c>
      <c r="W126">
        <f t="shared" si="117"/>
        <v>200</v>
      </c>
      <c r="X126">
        <f t="shared" si="117"/>
        <v>0</v>
      </c>
      <c r="Y126">
        <f t="shared" si="117"/>
        <v>0</v>
      </c>
      <c r="AD126" s="1374"/>
      <c r="AH126" s="1360"/>
      <c r="AJ126" t="str">
        <f t="shared" ref="AJ126:AM126" si="118">AJ65</f>
        <v xml:space="preserve">Televisor colorido </v>
      </c>
      <c r="AK126">
        <f t="shared" si="118"/>
        <v>200</v>
      </c>
      <c r="AL126">
        <f t="shared" si="118"/>
        <v>0</v>
      </c>
      <c r="AM126">
        <f t="shared" si="118"/>
        <v>0</v>
      </c>
      <c r="AR126" s="1374"/>
      <c r="DM126" t="str">
        <v>1323500-Tecelagem de fios de fibras artificiais e sintéticas</v>
      </c>
    </row>
    <row r="127" spans="6:117">
      <c r="F127" s="1360"/>
      <c r="H127" t="str">
        <f t="shared" si="116"/>
        <v xml:space="preserve">Televisor preto e branco </v>
      </c>
      <c r="I127">
        <f t="shared" si="116"/>
        <v>90</v>
      </c>
      <c r="J127">
        <f t="shared" si="116"/>
        <v>0</v>
      </c>
      <c r="K127">
        <f t="shared" si="116"/>
        <v>0</v>
      </c>
      <c r="P127" s="1374"/>
      <c r="T127" s="1360"/>
      <c r="V127" t="str">
        <f t="shared" ref="V127:Y127" si="119">V66</f>
        <v xml:space="preserve">Televisor preto e branco </v>
      </c>
      <c r="W127">
        <f t="shared" si="119"/>
        <v>90</v>
      </c>
      <c r="X127">
        <f t="shared" si="119"/>
        <v>0</v>
      </c>
      <c r="Y127">
        <f t="shared" si="119"/>
        <v>0</v>
      </c>
      <c r="AD127" s="1374"/>
      <c r="AH127" s="1360"/>
      <c r="AJ127" t="str">
        <f t="shared" ref="AJ127:AM127" si="120">AJ66</f>
        <v xml:space="preserve">Televisor preto e branco </v>
      </c>
      <c r="AK127">
        <f t="shared" si="120"/>
        <v>90</v>
      </c>
      <c r="AL127">
        <f t="shared" si="120"/>
        <v>0</v>
      </c>
      <c r="AM127">
        <f t="shared" si="120"/>
        <v>0</v>
      </c>
      <c r="AR127" s="1374"/>
      <c r="DM127" t="str">
        <v>1330800-Fabricação de tecidos de malha</v>
      </c>
    </row>
    <row r="128" spans="6:117">
      <c r="F128" s="1360"/>
      <c r="H128" t="str">
        <f t="shared" ref="H128:K130" si="121">H69</f>
        <v>Ventilador grande</v>
      </c>
      <c r="I128">
        <f t="shared" si="121"/>
        <v>250</v>
      </c>
      <c r="J128">
        <f t="shared" si="121"/>
        <v>0</v>
      </c>
      <c r="K128">
        <f t="shared" si="121"/>
        <v>0</v>
      </c>
      <c r="P128" s="1374"/>
      <c r="T128" s="1360"/>
      <c r="V128" t="str">
        <f t="shared" ref="V128:Y128" si="122">V69</f>
        <v>Ventilador grande</v>
      </c>
      <c r="W128">
        <f t="shared" si="122"/>
        <v>250</v>
      </c>
      <c r="X128">
        <f t="shared" si="122"/>
        <v>0</v>
      </c>
      <c r="Y128">
        <f t="shared" si="122"/>
        <v>0</v>
      </c>
      <c r="AD128" s="1374"/>
      <c r="AH128" s="1360"/>
      <c r="AJ128" t="str">
        <f t="shared" ref="AJ128:AM128" si="123">AJ69</f>
        <v>Ventilador grande</v>
      </c>
      <c r="AK128">
        <f t="shared" si="123"/>
        <v>250</v>
      </c>
      <c r="AL128">
        <f t="shared" si="123"/>
        <v>0</v>
      </c>
      <c r="AM128">
        <f t="shared" si="123"/>
        <v>0</v>
      </c>
      <c r="AR128" s="1374"/>
      <c r="DM128" t="str">
        <v>1340501-Estamparia e texturização em fios, tecidos, artefatos têxteis e peças do vestuário</v>
      </c>
    </row>
    <row r="129" spans="6:117">
      <c r="F129" s="1360"/>
      <c r="H129" t="str">
        <f t="shared" si="121"/>
        <v>Ventilador  médio</v>
      </c>
      <c r="I129">
        <f t="shared" si="121"/>
        <v>200</v>
      </c>
      <c r="J129">
        <f t="shared" si="121"/>
        <v>0</v>
      </c>
      <c r="K129">
        <f t="shared" si="121"/>
        <v>0</v>
      </c>
      <c r="P129" s="1374"/>
      <c r="T129" s="1360"/>
      <c r="V129" t="str">
        <f t="shared" ref="V129:Y129" si="124">V70</f>
        <v>Ventilador  médio</v>
      </c>
      <c r="W129">
        <f t="shared" si="124"/>
        <v>200</v>
      </c>
      <c r="X129">
        <f t="shared" si="124"/>
        <v>0</v>
      </c>
      <c r="Y129">
        <f t="shared" si="124"/>
        <v>0</v>
      </c>
      <c r="AD129" s="1374"/>
      <c r="AH129" s="1360"/>
      <c r="AJ129" t="str">
        <f t="shared" ref="AJ129:AM129" si="125">AJ70</f>
        <v>Ventilador  médio</v>
      </c>
      <c r="AK129">
        <f t="shared" si="125"/>
        <v>200</v>
      </c>
      <c r="AL129">
        <f t="shared" si="125"/>
        <v>0</v>
      </c>
      <c r="AM129">
        <f t="shared" si="125"/>
        <v>0</v>
      </c>
      <c r="AR129" s="1374"/>
      <c r="DM129" t="str">
        <v>1340502-Alvejamento, tingimento e torção em fios, tecidos, artefatos têxteis e peças do vestuário</v>
      </c>
    </row>
    <row r="130" spans="6:117">
      <c r="F130" s="1360"/>
      <c r="H130" t="str">
        <f t="shared" si="121"/>
        <v xml:space="preserve">Ventilador pequeno </v>
      </c>
      <c r="I130">
        <f t="shared" si="121"/>
        <v>70</v>
      </c>
      <c r="J130">
        <f t="shared" si="121"/>
        <v>0</v>
      </c>
      <c r="K130">
        <f t="shared" si="121"/>
        <v>0</v>
      </c>
      <c r="P130" s="1374"/>
      <c r="T130" s="1360"/>
      <c r="V130" t="str">
        <f t="shared" ref="V130:Y130" si="126">V71</f>
        <v xml:space="preserve">Ventilador pequeno </v>
      </c>
      <c r="W130">
        <f t="shared" si="126"/>
        <v>70</v>
      </c>
      <c r="X130">
        <f t="shared" si="126"/>
        <v>0</v>
      </c>
      <c r="Y130">
        <f t="shared" si="126"/>
        <v>0</v>
      </c>
      <c r="AD130" s="1374"/>
      <c r="AH130" s="1360"/>
      <c r="AJ130" t="str">
        <f t="shared" ref="AJ130:AM130" si="127">AJ71</f>
        <v xml:space="preserve">Ventilador pequeno </v>
      </c>
      <c r="AK130">
        <f t="shared" si="127"/>
        <v>70</v>
      </c>
      <c r="AL130">
        <f t="shared" si="127"/>
        <v>0</v>
      </c>
      <c r="AM130">
        <f t="shared" si="127"/>
        <v>0</v>
      </c>
      <c r="AR130" s="1374"/>
      <c r="DM130" t="str">
        <v>1340599-Outros serviços de acabamento em fios, tecidos, artefatos têxteis e peças do vestuário</v>
      </c>
    </row>
    <row r="131" spans="6:117">
      <c r="F131" s="1360"/>
      <c r="H131" t="str">
        <f t="shared" ref="H131:K135" si="128">H32</f>
        <v xml:space="preserve">Freezer vertical pequeno </v>
      </c>
      <c r="I131">
        <f t="shared" si="128"/>
        <v>300</v>
      </c>
      <c r="J131">
        <f t="shared" si="128"/>
        <v>0</v>
      </c>
      <c r="K131">
        <f t="shared" si="128"/>
        <v>0</v>
      </c>
      <c r="P131" s="1374"/>
      <c r="T131" s="1360"/>
      <c r="V131" t="str">
        <f t="shared" ref="V131:Y131" si="129">V32</f>
        <v xml:space="preserve">Freezer vertical pequeno </v>
      </c>
      <c r="W131">
        <f t="shared" si="129"/>
        <v>300</v>
      </c>
      <c r="X131">
        <f t="shared" si="129"/>
        <v>0</v>
      </c>
      <c r="Y131">
        <f t="shared" si="129"/>
        <v>0</v>
      </c>
      <c r="AD131" s="1374"/>
      <c r="AH131" s="1360"/>
      <c r="AJ131" t="str">
        <f t="shared" ref="AJ131:AM131" si="130">AJ32</f>
        <v xml:space="preserve">Freezer vertical pequeno </v>
      </c>
      <c r="AK131">
        <f t="shared" si="130"/>
        <v>300</v>
      </c>
      <c r="AL131">
        <f t="shared" si="130"/>
        <v>0</v>
      </c>
      <c r="AM131">
        <f t="shared" si="130"/>
        <v>0</v>
      </c>
      <c r="AR131" s="1374"/>
      <c r="DM131" t="str">
        <v>1351100-Fabricação de artefatos têxteis para uso doméstico</v>
      </c>
    </row>
    <row r="132" spans="6:117">
      <c r="F132" s="1360"/>
      <c r="H132" t="str">
        <f t="shared" si="128"/>
        <v xml:space="preserve">Freezer horizontal médio </v>
      </c>
      <c r="I132">
        <f t="shared" si="128"/>
        <v>400</v>
      </c>
      <c r="J132">
        <f t="shared" si="128"/>
        <v>0</v>
      </c>
      <c r="K132">
        <f t="shared" si="128"/>
        <v>0</v>
      </c>
      <c r="P132" s="1374"/>
      <c r="T132" s="1360"/>
      <c r="V132" t="str">
        <f t="shared" ref="V132:Y132" si="131">V33</f>
        <v xml:space="preserve">Freezer horizontal médio </v>
      </c>
      <c r="W132">
        <f t="shared" si="131"/>
        <v>400</v>
      </c>
      <c r="X132">
        <f t="shared" si="131"/>
        <v>0</v>
      </c>
      <c r="Y132">
        <f t="shared" si="131"/>
        <v>0</v>
      </c>
      <c r="AD132" s="1374"/>
      <c r="AH132" s="1360"/>
      <c r="AJ132" t="str">
        <f t="shared" ref="AJ132:AM132" si="132">AJ33</f>
        <v xml:space="preserve">Freezer horizontal médio </v>
      </c>
      <c r="AK132">
        <f t="shared" si="132"/>
        <v>400</v>
      </c>
      <c r="AL132">
        <f t="shared" si="132"/>
        <v>0</v>
      </c>
      <c r="AM132">
        <f t="shared" si="132"/>
        <v>0</v>
      </c>
      <c r="AR132" s="1374"/>
      <c r="DM132" t="str">
        <v>1352900-Fabricação de artefatos de tapeçaria</v>
      </c>
    </row>
    <row r="133" spans="6:117">
      <c r="F133" s="1360"/>
      <c r="H133" t="str">
        <f t="shared" si="128"/>
        <v xml:space="preserve">Freezer horizontal grande </v>
      </c>
      <c r="I133">
        <f t="shared" si="128"/>
        <v>500</v>
      </c>
      <c r="J133">
        <f t="shared" si="128"/>
        <v>0</v>
      </c>
      <c r="K133">
        <f t="shared" si="128"/>
        <v>0</v>
      </c>
      <c r="P133" s="1374"/>
      <c r="T133" s="1360"/>
      <c r="V133" t="str">
        <f t="shared" ref="V133:Y133" si="133">V34</f>
        <v xml:space="preserve">Freezer horizontal grande </v>
      </c>
      <c r="W133">
        <f t="shared" si="133"/>
        <v>500</v>
      </c>
      <c r="X133">
        <f t="shared" si="133"/>
        <v>0</v>
      </c>
      <c r="Y133">
        <f t="shared" si="133"/>
        <v>0</v>
      </c>
      <c r="AD133" s="1374"/>
      <c r="AH133" s="1360"/>
      <c r="AJ133" t="str">
        <f t="shared" ref="AJ133:AM133" si="134">AJ34</f>
        <v xml:space="preserve">Freezer horizontal grande </v>
      </c>
      <c r="AK133">
        <f t="shared" si="134"/>
        <v>500</v>
      </c>
      <c r="AL133">
        <f t="shared" si="134"/>
        <v>0</v>
      </c>
      <c r="AM133">
        <f t="shared" si="134"/>
        <v>0</v>
      </c>
      <c r="AR133" s="1374"/>
      <c r="DM133" t="str">
        <v>1353700-Fabricação de artefatos de cordoaria</v>
      </c>
    </row>
    <row r="134" spans="6:117">
      <c r="F134" s="1360"/>
      <c r="H134" t="str">
        <f t="shared" si="128"/>
        <v xml:space="preserve">Geladeira comum </v>
      </c>
      <c r="I134">
        <f t="shared" si="128"/>
        <v>250</v>
      </c>
      <c r="J134">
        <f t="shared" si="128"/>
        <v>0</v>
      </c>
      <c r="K134">
        <f t="shared" si="128"/>
        <v>0</v>
      </c>
      <c r="P134" s="1374"/>
      <c r="T134" s="1360"/>
      <c r="V134" t="str">
        <f t="shared" ref="V134:Y134" si="135">V35</f>
        <v xml:space="preserve">Geladeira comum </v>
      </c>
      <c r="W134">
        <f t="shared" si="135"/>
        <v>250</v>
      </c>
      <c r="X134">
        <f t="shared" si="135"/>
        <v>0</v>
      </c>
      <c r="Y134">
        <f t="shared" si="135"/>
        <v>0</v>
      </c>
      <c r="AD134" s="1374"/>
      <c r="AH134" s="1360"/>
      <c r="AJ134" t="str">
        <f t="shared" ref="AJ134:AM134" si="136">AJ35</f>
        <v xml:space="preserve">Geladeira comum </v>
      </c>
      <c r="AK134">
        <f t="shared" si="136"/>
        <v>250</v>
      </c>
      <c r="AL134">
        <f t="shared" si="136"/>
        <v>0</v>
      </c>
      <c r="AM134">
        <f t="shared" si="136"/>
        <v>0</v>
      </c>
      <c r="AR134" s="1374"/>
      <c r="DM134" t="str">
        <v>1354500-Fabricação de tecidos especiais, inclusive artefatos</v>
      </c>
    </row>
    <row r="135" spans="6:117">
      <c r="F135" s="1360"/>
      <c r="H135" t="str">
        <f t="shared" si="128"/>
        <v>Geladeira duplex</v>
      </c>
      <c r="I135">
        <f t="shared" si="128"/>
        <v>300</v>
      </c>
      <c r="J135">
        <f t="shared" si="128"/>
        <v>0</v>
      </c>
      <c r="K135">
        <f t="shared" si="128"/>
        <v>0</v>
      </c>
      <c r="P135" s="1374"/>
      <c r="T135" s="1360"/>
      <c r="V135" t="str">
        <f t="shared" ref="V135:Y135" si="137">V36</f>
        <v>Geladeira duplex</v>
      </c>
      <c r="W135">
        <f t="shared" si="137"/>
        <v>300</v>
      </c>
      <c r="X135">
        <f t="shared" si="137"/>
        <v>0</v>
      </c>
      <c r="Y135">
        <f t="shared" si="137"/>
        <v>0</v>
      </c>
      <c r="AD135" s="1374"/>
      <c r="AH135" s="1360"/>
      <c r="AJ135" t="str">
        <f t="shared" ref="AJ135:AM135" si="138">AJ36</f>
        <v>Geladeira duplex</v>
      </c>
      <c r="AK135">
        <f t="shared" si="138"/>
        <v>300</v>
      </c>
      <c r="AL135">
        <f t="shared" si="138"/>
        <v>0</v>
      </c>
      <c r="AM135">
        <f t="shared" si="138"/>
        <v>0</v>
      </c>
      <c r="AR135" s="1374"/>
      <c r="DM135" t="str">
        <v>1359600-Fabricação de outros produtos têxteis não especificados</v>
      </c>
    </row>
    <row r="136" spans="6:117">
      <c r="F136" s="1360"/>
      <c r="H136" t="str">
        <f t="shared" ref="H136:K137" si="139">H10</f>
        <v>Assadeira Grande</v>
      </c>
      <c r="I136">
        <f t="shared" si="139"/>
        <v>1000</v>
      </c>
      <c r="J136">
        <f t="shared" si="139"/>
        <v>0</v>
      </c>
      <c r="K136">
        <f t="shared" si="139"/>
        <v>0</v>
      </c>
      <c r="P136" s="1374"/>
      <c r="T136" s="1360"/>
      <c r="V136" t="str">
        <f t="shared" ref="V136:Y136" si="140">V10</f>
        <v>Assadeira Grande</v>
      </c>
      <c r="W136">
        <f t="shared" si="140"/>
        <v>1000</v>
      </c>
      <c r="X136">
        <f t="shared" si="140"/>
        <v>0</v>
      </c>
      <c r="Y136">
        <f t="shared" si="140"/>
        <v>0</v>
      </c>
      <c r="AD136" s="1374"/>
      <c r="AH136" s="1360"/>
      <c r="AJ136" t="str">
        <f t="shared" ref="AJ136:AM136" si="141">AJ10</f>
        <v>Assadeira Grande</v>
      </c>
      <c r="AK136">
        <f t="shared" si="141"/>
        <v>1000</v>
      </c>
      <c r="AL136">
        <f t="shared" si="141"/>
        <v>0</v>
      </c>
      <c r="AM136">
        <f t="shared" si="141"/>
        <v>0</v>
      </c>
      <c r="AR136" s="1374"/>
      <c r="DM136" t="str">
        <v>1411801-Confecção de roupas íntimas</v>
      </c>
    </row>
    <row r="137" spans="6:117">
      <c r="F137" s="1360"/>
      <c r="H137" t="str">
        <f t="shared" si="139"/>
        <v xml:space="preserve">Assadeira pequena </v>
      </c>
      <c r="I137">
        <f t="shared" si="139"/>
        <v>500</v>
      </c>
      <c r="J137">
        <f t="shared" si="139"/>
        <v>0</v>
      </c>
      <c r="K137">
        <f t="shared" si="139"/>
        <v>0</v>
      </c>
      <c r="P137" s="1374"/>
      <c r="T137" s="1360"/>
      <c r="V137" t="str">
        <f t="shared" ref="V137:Y137" si="142">V11</f>
        <v xml:space="preserve">Assadeira pequena </v>
      </c>
      <c r="W137">
        <f t="shared" si="142"/>
        <v>500</v>
      </c>
      <c r="X137">
        <f t="shared" si="142"/>
        <v>0</v>
      </c>
      <c r="Y137">
        <f t="shared" si="142"/>
        <v>0</v>
      </c>
      <c r="AD137" s="1374"/>
      <c r="AH137" s="1360"/>
      <c r="AJ137" t="str">
        <f t="shared" ref="AJ137:AM137" si="143">AJ11</f>
        <v xml:space="preserve">Assadeira pequena </v>
      </c>
      <c r="AK137">
        <f t="shared" si="143"/>
        <v>500</v>
      </c>
      <c r="AL137">
        <f t="shared" si="143"/>
        <v>0</v>
      </c>
      <c r="AM137">
        <f t="shared" si="143"/>
        <v>0</v>
      </c>
      <c r="AR137" s="1374"/>
      <c r="DM137" t="str">
        <v>1411802-Facção de roupas íntimas</v>
      </c>
    </row>
    <row r="138" spans="6:117">
      <c r="F138" s="1360"/>
      <c r="H138" t="str">
        <f>H57</f>
        <v>Sanduicheira</v>
      </c>
      <c r="I138">
        <f t="shared" ref="I138:K138" si="144">I57</f>
        <v>640</v>
      </c>
      <c r="J138">
        <f t="shared" si="144"/>
        <v>0</v>
      </c>
      <c r="K138">
        <f t="shared" si="144"/>
        <v>0</v>
      </c>
      <c r="P138" s="1374"/>
      <c r="T138" s="1360"/>
      <c r="V138" t="str">
        <f>V57</f>
        <v>Sanduicheira</v>
      </c>
      <c r="W138">
        <f t="shared" ref="W138:Y138" si="145">W57</f>
        <v>640</v>
      </c>
      <c r="X138">
        <f t="shared" si="145"/>
        <v>0</v>
      </c>
      <c r="Y138">
        <f t="shared" si="145"/>
        <v>0</v>
      </c>
      <c r="AD138" s="1374"/>
      <c r="AH138" s="1360"/>
      <c r="AJ138" t="str">
        <f>AJ57</f>
        <v>Sanduicheira</v>
      </c>
      <c r="AK138">
        <f t="shared" ref="AK138:AM138" si="146">AK57</f>
        <v>640</v>
      </c>
      <c r="AL138">
        <f t="shared" si="146"/>
        <v>0</v>
      </c>
      <c r="AM138">
        <f t="shared" si="146"/>
        <v>0</v>
      </c>
      <c r="AR138" s="1374"/>
      <c r="DM138" t="str">
        <v>1412601-Confecção de peças do vestuário, exceto roupas íntimas e as confeccionadas sob medida</v>
      </c>
    </row>
    <row r="139" spans="6:117">
      <c r="F139" s="1360"/>
      <c r="H139" t="str">
        <f t="shared" ref="H139:K139" si="147">H13</f>
        <v xml:space="preserve">Batedeira de bolo </v>
      </c>
      <c r="I139">
        <f t="shared" si="147"/>
        <v>100</v>
      </c>
      <c r="J139">
        <f t="shared" si="147"/>
        <v>0</v>
      </c>
      <c r="K139">
        <f t="shared" si="147"/>
        <v>0</v>
      </c>
      <c r="P139" s="1374"/>
      <c r="T139" s="1360"/>
      <c r="V139" t="str">
        <f t="shared" ref="V139:Y139" si="148">V13</f>
        <v xml:space="preserve">Batedeira de bolo </v>
      </c>
      <c r="W139">
        <f t="shared" si="148"/>
        <v>100</v>
      </c>
      <c r="X139">
        <f t="shared" si="148"/>
        <v>0</v>
      </c>
      <c r="Y139">
        <f t="shared" si="148"/>
        <v>0</v>
      </c>
      <c r="AD139" s="1374"/>
      <c r="AH139" s="1360"/>
      <c r="AJ139" t="str">
        <f t="shared" ref="AJ139:AM139" si="149">AJ13</f>
        <v xml:space="preserve">Batedeira de bolo </v>
      </c>
      <c r="AK139">
        <f t="shared" si="149"/>
        <v>100</v>
      </c>
      <c r="AL139">
        <f t="shared" si="149"/>
        <v>0</v>
      </c>
      <c r="AM139">
        <f t="shared" si="149"/>
        <v>0</v>
      </c>
      <c r="AR139" s="1374"/>
      <c r="DM139" t="str">
        <v>1412602-Confecção, sob medida, de peças do vestuário, exceto roupas íntimas</v>
      </c>
    </row>
    <row r="140" spans="6:117">
      <c r="F140" s="1360"/>
      <c r="H140" t="str">
        <f t="shared" ref="H140:K140" si="150">H40</f>
        <v xml:space="preserve">Liquidificador doméstico </v>
      </c>
      <c r="I140">
        <f t="shared" si="150"/>
        <v>200</v>
      </c>
      <c r="J140">
        <f t="shared" si="150"/>
        <v>0</v>
      </c>
      <c r="K140">
        <f t="shared" si="150"/>
        <v>0</v>
      </c>
      <c r="P140" s="1374"/>
      <c r="T140" s="1360"/>
      <c r="V140" t="str">
        <f t="shared" ref="V140:Y140" si="151">V40</f>
        <v xml:space="preserve">Liquidificador doméstico </v>
      </c>
      <c r="W140">
        <f t="shared" si="151"/>
        <v>200</v>
      </c>
      <c r="X140">
        <f t="shared" si="151"/>
        <v>0</v>
      </c>
      <c r="Y140">
        <f t="shared" si="151"/>
        <v>0</v>
      </c>
      <c r="AD140" s="1374"/>
      <c r="AH140" s="1360"/>
      <c r="AJ140" t="str">
        <f t="shared" ref="AJ140:AM140" si="152">AJ40</f>
        <v xml:space="preserve">Liquidificador doméstico </v>
      </c>
      <c r="AK140">
        <f t="shared" si="152"/>
        <v>200</v>
      </c>
      <c r="AL140">
        <f t="shared" si="152"/>
        <v>0</v>
      </c>
      <c r="AM140">
        <f t="shared" si="152"/>
        <v>0</v>
      </c>
      <c r="AR140" s="1374"/>
      <c r="DM140" t="str">
        <v>1412603-Facção de peças do vestuário, exceto roupas íntimas</v>
      </c>
    </row>
    <row r="141" spans="6:117">
      <c r="F141" s="1360"/>
      <c r="H141" t="str">
        <f t="shared" ref="H141:K141" si="153">H23</f>
        <v xml:space="preserve">Exaustor </v>
      </c>
      <c r="I141">
        <f t="shared" si="153"/>
        <v>150</v>
      </c>
      <c r="J141">
        <f t="shared" si="153"/>
        <v>0</v>
      </c>
      <c r="K141">
        <f t="shared" si="153"/>
        <v>0</v>
      </c>
      <c r="P141" s="1374"/>
      <c r="T141" s="1360"/>
      <c r="V141" t="str">
        <f t="shared" ref="V141:Y141" si="154">V23</f>
        <v xml:space="preserve">Exaustor </v>
      </c>
      <c r="W141">
        <f t="shared" si="154"/>
        <v>150</v>
      </c>
      <c r="X141">
        <f t="shared" si="154"/>
        <v>0</v>
      </c>
      <c r="Y141">
        <f t="shared" si="154"/>
        <v>0</v>
      </c>
      <c r="AD141" s="1374"/>
      <c r="AH141" s="1360"/>
      <c r="AJ141" t="str">
        <f t="shared" ref="AJ141:AM141" si="155">AJ23</f>
        <v xml:space="preserve">Exaustor </v>
      </c>
      <c r="AK141">
        <f t="shared" si="155"/>
        <v>150</v>
      </c>
      <c r="AL141">
        <f t="shared" si="155"/>
        <v>0</v>
      </c>
      <c r="AM141">
        <f t="shared" si="155"/>
        <v>0</v>
      </c>
      <c r="AR141" s="1374"/>
      <c r="DM141" t="str">
        <v>1413401-Confecção de roupas profissionais, exceto sob medida</v>
      </c>
    </row>
    <row r="142" spans="6:117">
      <c r="F142" s="1360"/>
      <c r="H142" t="str">
        <f t="shared" ref="H142:K142" si="156">H9</f>
        <v xml:space="preserve">Aspirador de pó residencial </v>
      </c>
      <c r="I142">
        <f t="shared" si="156"/>
        <v>600</v>
      </c>
      <c r="J142">
        <f t="shared" si="156"/>
        <v>0</v>
      </c>
      <c r="K142">
        <f t="shared" si="156"/>
        <v>0</v>
      </c>
      <c r="P142" s="1374"/>
      <c r="T142" s="1360"/>
      <c r="V142" t="str">
        <f t="shared" ref="V142:Y142" si="157">V9</f>
        <v xml:space="preserve">Aspirador de pó residencial </v>
      </c>
      <c r="W142">
        <f t="shared" si="157"/>
        <v>600</v>
      </c>
      <c r="X142">
        <f t="shared" si="157"/>
        <v>0</v>
      </c>
      <c r="Y142">
        <f t="shared" si="157"/>
        <v>0</v>
      </c>
      <c r="AD142" s="1374"/>
      <c r="AH142" s="1360"/>
      <c r="AJ142" t="str">
        <f t="shared" ref="AJ142:AM142" si="158">AJ9</f>
        <v xml:space="preserve">Aspirador de pó residencial </v>
      </c>
      <c r="AK142">
        <f t="shared" si="158"/>
        <v>600</v>
      </c>
      <c r="AL142">
        <f t="shared" si="158"/>
        <v>0</v>
      </c>
      <c r="AM142">
        <f t="shared" si="158"/>
        <v>0</v>
      </c>
      <c r="AR142" s="1374"/>
      <c r="DM142" t="str">
        <v>1413402-Confecção, sob medida, de roupas profissionais</v>
      </c>
    </row>
    <row r="143" spans="6:117">
      <c r="F143" s="1360"/>
      <c r="H143" t="str">
        <f t="shared" ref="H143:K144" si="159">H38</f>
        <v xml:space="preserve">Impressora comum </v>
      </c>
      <c r="I143">
        <f t="shared" si="159"/>
        <v>90</v>
      </c>
      <c r="J143">
        <f t="shared" si="159"/>
        <v>0</v>
      </c>
      <c r="K143">
        <f t="shared" si="159"/>
        <v>0</v>
      </c>
      <c r="P143" s="1374"/>
      <c r="T143" s="1360"/>
      <c r="V143" t="str">
        <f t="shared" ref="V143:Y143" si="160">V38</f>
        <v xml:space="preserve">Impressora comum </v>
      </c>
      <c r="W143">
        <f t="shared" si="160"/>
        <v>90</v>
      </c>
      <c r="X143">
        <f t="shared" si="160"/>
        <v>0</v>
      </c>
      <c r="Y143">
        <f t="shared" si="160"/>
        <v>0</v>
      </c>
      <c r="AD143" s="1374"/>
      <c r="AH143" s="1360"/>
      <c r="AJ143" t="str">
        <f t="shared" ref="AJ143:AM143" si="161">AJ38</f>
        <v xml:space="preserve">Impressora comum </v>
      </c>
      <c r="AK143">
        <f t="shared" si="161"/>
        <v>90</v>
      </c>
      <c r="AL143">
        <f t="shared" si="161"/>
        <v>0</v>
      </c>
      <c r="AM143">
        <f t="shared" si="161"/>
        <v>0</v>
      </c>
      <c r="AR143" s="1374"/>
      <c r="DM143" t="str">
        <v>1413403-Facção de roupas profissionais</v>
      </c>
    </row>
    <row r="144" spans="6:117">
      <c r="F144" s="1360"/>
      <c r="H144" t="str">
        <f t="shared" si="159"/>
        <v>Impressora a laser</v>
      </c>
      <c r="I144">
        <f t="shared" si="159"/>
        <v>900</v>
      </c>
      <c r="J144">
        <f t="shared" si="159"/>
        <v>0</v>
      </c>
      <c r="K144">
        <f t="shared" si="159"/>
        <v>0</v>
      </c>
      <c r="P144" s="1374"/>
      <c r="T144" s="1360"/>
      <c r="V144" t="str">
        <f t="shared" ref="V144:Y144" si="162">V39</f>
        <v>Impressora a laser</v>
      </c>
      <c r="W144">
        <f t="shared" si="162"/>
        <v>900</v>
      </c>
      <c r="X144">
        <f t="shared" si="162"/>
        <v>0</v>
      </c>
      <c r="Y144">
        <f t="shared" si="162"/>
        <v>0</v>
      </c>
      <c r="AD144" s="1374"/>
      <c r="AH144" s="1360"/>
      <c r="AJ144" t="str">
        <f t="shared" ref="AJ144:AM144" si="163">AJ39</f>
        <v>Impressora a laser</v>
      </c>
      <c r="AK144">
        <f t="shared" si="163"/>
        <v>900</v>
      </c>
      <c r="AL144">
        <f t="shared" si="163"/>
        <v>0</v>
      </c>
      <c r="AM144">
        <f t="shared" si="163"/>
        <v>0</v>
      </c>
      <c r="AR144" s="1374"/>
      <c r="DM144" t="str">
        <v>1414200-Fabricação de acessórios do vestuário, exceto para segurança e proteção</v>
      </c>
    </row>
    <row r="145" spans="3:117">
      <c r="F145" s="1360"/>
      <c r="H145" t="str">
        <f t="shared" ref="H145:K145" si="164">H51</f>
        <v>Micro computador</v>
      </c>
      <c r="I145">
        <f t="shared" si="164"/>
        <v>250</v>
      </c>
      <c r="J145">
        <f t="shared" si="164"/>
        <v>0</v>
      </c>
      <c r="K145">
        <f t="shared" si="164"/>
        <v>0</v>
      </c>
      <c r="P145" s="1374"/>
      <c r="T145" s="1360"/>
      <c r="V145" t="str">
        <f t="shared" ref="V145:Y145" si="165">V51</f>
        <v>Micro computador</v>
      </c>
      <c r="W145">
        <f t="shared" si="165"/>
        <v>250</v>
      </c>
      <c r="X145">
        <f t="shared" si="165"/>
        <v>0</v>
      </c>
      <c r="Y145">
        <f t="shared" si="165"/>
        <v>0</v>
      </c>
      <c r="AD145" s="1374"/>
      <c r="AH145" s="1360"/>
      <c r="AJ145" t="str">
        <f t="shared" ref="AJ145:AM145" si="166">AJ51</f>
        <v>Micro computador</v>
      </c>
      <c r="AK145">
        <f t="shared" si="166"/>
        <v>250</v>
      </c>
      <c r="AL145">
        <f t="shared" si="166"/>
        <v>0</v>
      </c>
      <c r="AM145">
        <f t="shared" si="166"/>
        <v>0</v>
      </c>
      <c r="AR145" s="1374"/>
      <c r="DM145" t="str">
        <v>1421500-Fabricação de meias</v>
      </c>
    </row>
    <row r="146" spans="3:117">
      <c r="F146" s="1360"/>
      <c r="H146" t="str">
        <f t="shared" ref="H146:K146" si="167">H60</f>
        <v>Scanner</v>
      </c>
      <c r="I146">
        <f t="shared" si="167"/>
        <v>50</v>
      </c>
      <c r="J146">
        <f t="shared" si="167"/>
        <v>0</v>
      </c>
      <c r="K146">
        <f t="shared" si="167"/>
        <v>0</v>
      </c>
      <c r="P146" s="1374"/>
      <c r="T146" s="1360"/>
      <c r="V146" t="str">
        <f t="shared" ref="V146:Y146" si="168">V60</f>
        <v>Scanner</v>
      </c>
      <c r="W146">
        <f t="shared" si="168"/>
        <v>50</v>
      </c>
      <c r="X146">
        <f t="shared" si="168"/>
        <v>0</v>
      </c>
      <c r="Y146">
        <f t="shared" si="168"/>
        <v>0</v>
      </c>
      <c r="AD146" s="1374"/>
      <c r="AH146" s="1360"/>
      <c r="AJ146" t="str">
        <f t="shared" ref="AJ146:AM146" si="169">AJ60</f>
        <v>Scanner</v>
      </c>
      <c r="AK146">
        <f t="shared" si="169"/>
        <v>50</v>
      </c>
      <c r="AL146">
        <f t="shared" si="169"/>
        <v>0</v>
      </c>
      <c r="AM146">
        <f t="shared" si="169"/>
        <v>0</v>
      </c>
      <c r="AR146" s="1374"/>
      <c r="DM146" t="str">
        <v>1422300-Fabricação de artigos do vestuário, produzidos em malharias e tricotagens, exceto meias</v>
      </c>
    </row>
    <row r="147" spans="3:117">
      <c r="F147" s="1360"/>
      <c r="H147" t="str">
        <f t="shared" ref="H147:K147" si="170">H68</f>
        <v xml:space="preserve">Vaporizador </v>
      </c>
      <c r="I147">
        <f t="shared" si="170"/>
        <v>300</v>
      </c>
      <c r="J147">
        <f t="shared" si="170"/>
        <v>0</v>
      </c>
      <c r="K147">
        <f t="shared" si="170"/>
        <v>0</v>
      </c>
      <c r="P147" s="1374"/>
      <c r="T147" s="1360"/>
      <c r="V147" t="str">
        <f t="shared" ref="V147:Y147" si="171">V68</f>
        <v xml:space="preserve">Vaporizador </v>
      </c>
      <c r="W147">
        <f t="shared" si="171"/>
        <v>300</v>
      </c>
      <c r="X147">
        <f t="shared" si="171"/>
        <v>0</v>
      </c>
      <c r="Y147">
        <f t="shared" si="171"/>
        <v>0</v>
      </c>
      <c r="AD147" s="1374"/>
      <c r="AH147" s="1360"/>
      <c r="AJ147" t="str">
        <f t="shared" ref="AJ147:AM147" si="172">AJ68</f>
        <v xml:space="preserve">Vaporizador </v>
      </c>
      <c r="AK147">
        <f t="shared" si="172"/>
        <v>300</v>
      </c>
      <c r="AL147">
        <f t="shared" si="172"/>
        <v>0</v>
      </c>
      <c r="AM147">
        <f t="shared" si="172"/>
        <v>0</v>
      </c>
      <c r="AR147" s="1374"/>
      <c r="DM147" t="str">
        <v>1510600-Curtimento e outras preparações de couro</v>
      </c>
    </row>
    <row r="148" spans="3:117">
      <c r="F148" s="1360"/>
      <c r="H148" t="str">
        <f t="shared" ref="H148:K149" si="173">H21</f>
        <v xml:space="preserve">Enceradeira residencial </v>
      </c>
      <c r="I148">
        <f t="shared" si="173"/>
        <v>300</v>
      </c>
      <c r="J148">
        <f t="shared" si="173"/>
        <v>0</v>
      </c>
      <c r="K148">
        <f t="shared" si="173"/>
        <v>0</v>
      </c>
      <c r="P148" s="1374"/>
      <c r="T148" s="1360"/>
      <c r="V148" t="str">
        <f t="shared" ref="V148:Y148" si="174">V21</f>
        <v xml:space="preserve">Enceradeira residencial </v>
      </c>
      <c r="W148">
        <f t="shared" si="174"/>
        <v>300</v>
      </c>
      <c r="X148">
        <f t="shared" si="174"/>
        <v>0</v>
      </c>
      <c r="Y148">
        <f t="shared" si="174"/>
        <v>0</v>
      </c>
      <c r="AD148" s="1374"/>
      <c r="AH148" s="1360"/>
      <c r="AJ148" t="str">
        <f t="shared" ref="AJ148:AM148" si="175">AJ21</f>
        <v xml:space="preserve">Enceradeira residencial </v>
      </c>
      <c r="AK148">
        <f t="shared" si="175"/>
        <v>300</v>
      </c>
      <c r="AL148">
        <f t="shared" si="175"/>
        <v>0</v>
      </c>
      <c r="AM148">
        <f t="shared" si="175"/>
        <v>0</v>
      </c>
      <c r="AR148" s="1374"/>
      <c r="DM148" t="str">
        <v>1521100-Fabricação de artigos para viagem, bolsas e semelhantes de qualquer material</v>
      </c>
    </row>
    <row r="149" spans="3:117">
      <c r="F149" s="1360"/>
      <c r="H149" t="str">
        <f t="shared" si="173"/>
        <v xml:space="preserve">Espremedor de Frutas </v>
      </c>
      <c r="I149">
        <f t="shared" si="173"/>
        <v>200</v>
      </c>
      <c r="J149">
        <f t="shared" si="173"/>
        <v>0</v>
      </c>
      <c r="K149">
        <f t="shared" si="173"/>
        <v>0</v>
      </c>
      <c r="P149" s="1374"/>
      <c r="T149" s="1360"/>
      <c r="V149" t="str">
        <f t="shared" ref="V149:Y149" si="176">V22</f>
        <v xml:space="preserve">Espremedor de Frutas </v>
      </c>
      <c r="W149">
        <f t="shared" si="176"/>
        <v>200</v>
      </c>
      <c r="X149">
        <f t="shared" si="176"/>
        <v>0</v>
      </c>
      <c r="Y149">
        <f t="shared" si="176"/>
        <v>0</v>
      </c>
      <c r="AD149" s="1374"/>
      <c r="AH149" s="1360"/>
      <c r="AJ149" t="str">
        <f t="shared" ref="AJ149:AM149" si="177">AJ22</f>
        <v xml:space="preserve">Espremedor de Frutas </v>
      </c>
      <c r="AK149">
        <f t="shared" si="177"/>
        <v>200</v>
      </c>
      <c r="AL149">
        <f t="shared" si="177"/>
        <v>0</v>
      </c>
      <c r="AM149">
        <f t="shared" si="177"/>
        <v>0</v>
      </c>
      <c r="AR149" s="1374"/>
      <c r="DM149" t="str">
        <v>1529700-Fabricação de artefatos de couro não especificados</v>
      </c>
    </row>
    <row r="150" spans="3:117" ht="15.75" thickBot="1">
      <c r="F150" s="1361"/>
      <c r="G150" s="160"/>
      <c r="H150" s="160" t="str">
        <f t="shared" ref="H150:K150" si="178">H46</f>
        <v>Máquina para costurar</v>
      </c>
      <c r="I150" s="160">
        <f t="shared" si="178"/>
        <v>100</v>
      </c>
      <c r="J150" s="160">
        <f t="shared" si="178"/>
        <v>0</v>
      </c>
      <c r="K150" s="160">
        <f t="shared" si="178"/>
        <v>0</v>
      </c>
      <c r="L150" s="161">
        <f>SUM(J123:J150)</f>
        <v>0</v>
      </c>
      <c r="M150" s="160"/>
      <c r="N150" s="160"/>
      <c r="O150" s="160"/>
      <c r="P150" s="1375"/>
      <c r="T150" s="1361"/>
      <c r="U150" s="160"/>
      <c r="V150" s="160" t="str">
        <f t="shared" ref="V150:Y150" si="179">V46</f>
        <v>Máquina para costurar</v>
      </c>
      <c r="W150" s="160">
        <f t="shared" si="179"/>
        <v>100</v>
      </c>
      <c r="X150" s="160">
        <f t="shared" si="179"/>
        <v>0</v>
      </c>
      <c r="Y150" s="160">
        <f t="shared" si="179"/>
        <v>0</v>
      </c>
      <c r="Z150" s="161">
        <f>SUM(X123:X150)</f>
        <v>0</v>
      </c>
      <c r="AA150" s="160"/>
      <c r="AB150" s="160"/>
      <c r="AC150" s="160"/>
      <c r="AD150" s="1375"/>
      <c r="AH150" s="1361"/>
      <c r="AI150" s="160"/>
      <c r="AJ150" s="160" t="str">
        <f t="shared" ref="AJ150:AM150" si="180">AJ46</f>
        <v>Máquina para costurar</v>
      </c>
      <c r="AK150" s="160">
        <f t="shared" si="180"/>
        <v>100</v>
      </c>
      <c r="AL150" s="160">
        <f t="shared" si="180"/>
        <v>0</v>
      </c>
      <c r="AM150" s="160">
        <f t="shared" si="180"/>
        <v>0</v>
      </c>
      <c r="AN150" s="161">
        <f>SUM(AL123:AL150)</f>
        <v>0</v>
      </c>
      <c r="AO150" s="160"/>
      <c r="AP150" s="160"/>
      <c r="AQ150" s="160"/>
      <c r="AR150" s="1375"/>
      <c r="DM150" t="str">
        <v>1531901-Fabricação de calçados de couro</v>
      </c>
    </row>
    <row r="151" spans="3:117">
      <c r="F151" s="1359" t="s">
        <v>597</v>
      </c>
      <c r="G151" s="155"/>
      <c r="H151" s="155" t="str">
        <f t="shared" ref="H151:K152" si="181">H58</f>
        <v xml:space="preserve">Sauna comercial </v>
      </c>
      <c r="I151" s="155">
        <f t="shared" si="181"/>
        <v>12000</v>
      </c>
      <c r="J151" s="155">
        <f t="shared" si="181"/>
        <v>0</v>
      </c>
      <c r="K151" s="155">
        <f t="shared" si="181"/>
        <v>0</v>
      </c>
      <c r="L151" s="155">
        <f>SUM(K151:K152)</f>
        <v>0</v>
      </c>
      <c r="M151" s="163">
        <f>IF(AND(L151=0,L152=0),0,
IF(AND(L151&lt;&gt;0,L152&gt;0,L152&lt;=61),VLOOKUP(L152,'Dados Norma'!$A$3:$B$63,2,0),
IF(AND(L151&lt;&gt;0,L152&gt;61),0.33)))</f>
        <v>0</v>
      </c>
      <c r="N151" s="155">
        <f>L151*M151</f>
        <v>0</v>
      </c>
      <c r="O151" s="155"/>
      <c r="P151" s="1373">
        <f>N151</f>
        <v>0</v>
      </c>
      <c r="T151" s="1359" t="s">
        <v>597</v>
      </c>
      <c r="U151" s="155"/>
      <c r="V151" s="155" t="str">
        <f t="shared" ref="V151:Y151" si="182">V58</f>
        <v xml:space="preserve">Sauna comercial </v>
      </c>
      <c r="W151" s="155">
        <f t="shared" si="182"/>
        <v>12000</v>
      </c>
      <c r="X151" s="155">
        <f t="shared" si="182"/>
        <v>0</v>
      </c>
      <c r="Y151" s="155">
        <f t="shared" si="182"/>
        <v>0</v>
      </c>
      <c r="Z151" s="155">
        <f>SUM(Y151:Y152)</f>
        <v>0</v>
      </c>
      <c r="AA151" s="163">
        <f>IF(AND(Z151=0,Z152=0),0,
IF(AND(Z151&lt;&gt;0,Z152&gt;0,Z152&lt;=61),VLOOKUP(Z152,'Dados Norma'!$A$3:$B$63,2,0),
IF(AND(Z151&lt;&gt;0,Z152&gt;61),0.33)))</f>
        <v>0</v>
      </c>
      <c r="AB151" s="155">
        <f>Z151*AA151</f>
        <v>0</v>
      </c>
      <c r="AC151" s="155"/>
      <c r="AD151" s="1373">
        <f>AB151</f>
        <v>0</v>
      </c>
      <c r="AH151" s="1359" t="s">
        <v>597</v>
      </c>
      <c r="AI151" s="155"/>
      <c r="AJ151" s="155" t="str">
        <f t="shared" ref="AJ151:AM151" si="183">AJ58</f>
        <v xml:space="preserve">Sauna comercial </v>
      </c>
      <c r="AK151" s="155">
        <f t="shared" si="183"/>
        <v>12000</v>
      </c>
      <c r="AL151" s="155">
        <f t="shared" si="183"/>
        <v>0</v>
      </c>
      <c r="AM151" s="155">
        <f t="shared" si="183"/>
        <v>0</v>
      </c>
      <c r="AN151" s="155">
        <f>SUM(AM151:AM152)</f>
        <v>0</v>
      </c>
      <c r="AO151" s="163">
        <f>IF(AND(AN151=0,AN152=0),0,
IF(AND(AN151&lt;&gt;0,AN152&gt;0,AN152&lt;=61),VLOOKUP(AN152,'Dados Norma'!$A$3:$B$63,2,0),
IF(AND(AN151&lt;&gt;0,AN152&gt;61),0.33)))</f>
        <v>0</v>
      </c>
      <c r="AP151" s="155">
        <f>AN151*AO151</f>
        <v>0</v>
      </c>
      <c r="AQ151" s="155"/>
      <c r="AR151" s="1373">
        <f>AP151</f>
        <v>0</v>
      </c>
      <c r="DM151" t="str">
        <v>1531902-Acabamento de calçados de couro sob contrato</v>
      </c>
    </row>
    <row r="152" spans="3:117" ht="15.75" thickBot="1">
      <c r="F152" s="1361"/>
      <c r="G152" s="160"/>
      <c r="H152" s="160" t="str">
        <f t="shared" si="181"/>
        <v>Sauna residencial</v>
      </c>
      <c r="I152" s="160">
        <f t="shared" si="181"/>
        <v>4500</v>
      </c>
      <c r="J152" s="160">
        <f t="shared" si="181"/>
        <v>0</v>
      </c>
      <c r="K152" s="160">
        <f t="shared" si="181"/>
        <v>0</v>
      </c>
      <c r="L152" s="161">
        <f>SUM(J151:J152)</f>
        <v>0</v>
      </c>
      <c r="M152" s="160"/>
      <c r="N152" s="160"/>
      <c r="O152" s="160"/>
      <c r="P152" s="1375"/>
      <c r="T152" s="1361"/>
      <c r="U152" s="160"/>
      <c r="V152" s="160" t="str">
        <f t="shared" ref="V152:Y152" si="184">V59</f>
        <v>Sauna residencial</v>
      </c>
      <c r="W152" s="160">
        <f t="shared" si="184"/>
        <v>4500</v>
      </c>
      <c r="X152" s="160">
        <f t="shared" si="184"/>
        <v>0</v>
      </c>
      <c r="Y152" s="160">
        <f t="shared" si="184"/>
        <v>0</v>
      </c>
      <c r="Z152" s="161">
        <f>SUM(X151:X152)</f>
        <v>0</v>
      </c>
      <c r="AA152" s="160"/>
      <c r="AB152" s="160"/>
      <c r="AC152" s="160"/>
      <c r="AD152" s="1375"/>
      <c r="AH152" s="1361"/>
      <c r="AI152" s="160"/>
      <c r="AJ152" s="160" t="str">
        <f t="shared" ref="AJ152:AM152" si="185">AJ59</f>
        <v>Sauna residencial</v>
      </c>
      <c r="AK152" s="160">
        <f t="shared" si="185"/>
        <v>4500</v>
      </c>
      <c r="AL152" s="160">
        <f t="shared" si="185"/>
        <v>0</v>
      </c>
      <c r="AM152" s="160">
        <f t="shared" si="185"/>
        <v>0</v>
      </c>
      <c r="AN152" s="161">
        <f>SUM(AL151:AL152)</f>
        <v>0</v>
      </c>
      <c r="AO152" s="160"/>
      <c r="AP152" s="160"/>
      <c r="AQ152" s="160"/>
      <c r="AR152" s="1375"/>
      <c r="DM152" t="str">
        <v>1532700-Fabricação de tênis de qualquer material</v>
      </c>
    </row>
    <row r="153" spans="3:117" ht="15.75" thickBot="1">
      <c r="F153" s="164" t="s">
        <v>598</v>
      </c>
      <c r="G153" s="165"/>
      <c r="H153" s="165" t="str">
        <f>'Formulário Orçamento de Conexão'!$L$241</f>
        <v>AR CONDICIONADOS</v>
      </c>
      <c r="I153" s="165">
        <f>'Formulário Orçamento de Conexão'!P248</f>
        <v>0</v>
      </c>
      <c r="J153" s="165">
        <f>'Formulário Orçamento de Conexão'!O248</f>
        <v>0</v>
      </c>
      <c r="K153" s="165">
        <f>'Formulário Orçamento de Conexão'!P248</f>
        <v>0</v>
      </c>
      <c r="L153" s="165"/>
      <c r="M153" s="165">
        <f>IF(J153=0,0,
IF(J153&gt;61,0.33,
IF(AND(J153&gt;0,J153&lt;62),
VLOOKUP(J153,'Dados Norma'!$A$3:$B$63,2,0))))</f>
        <v>0</v>
      </c>
      <c r="N153" s="165"/>
      <c r="O153" s="165"/>
      <c r="P153" s="166">
        <f>K153*M153</f>
        <v>0</v>
      </c>
      <c r="T153" s="164" t="s">
        <v>598</v>
      </c>
      <c r="U153" s="165"/>
      <c r="V153" s="165" t="str">
        <f>'Anexo-1'!L106</f>
        <v>AR CONDICIONADOS</v>
      </c>
      <c r="W153" s="165">
        <f>'Anexo-1'!P113</f>
        <v>0</v>
      </c>
      <c r="X153" s="165">
        <f>'Anexo-1'!O113</f>
        <v>0</v>
      </c>
      <c r="Y153" s="165">
        <f>W153</f>
        <v>0</v>
      </c>
      <c r="Z153" s="165"/>
      <c r="AA153" s="165">
        <f>IF(X153=0,0,
IF(X153&gt;61,0.33,
IF(AND(X153&gt;0,X153&lt;62),
VLOOKUP(X153,'Dados Norma'!$A$3:$B$63,2,0))))</f>
        <v>0</v>
      </c>
      <c r="AB153" s="165"/>
      <c r="AC153" s="165"/>
      <c r="AD153" s="166">
        <f>W153*AA153</f>
        <v>0</v>
      </c>
      <c r="AH153" s="164" t="s">
        <v>598</v>
      </c>
      <c r="AI153" s="165"/>
      <c r="AJ153" s="165" t="str">
        <f>'Anexo-1'!L250</f>
        <v>AR CONDICIONADOS</v>
      </c>
      <c r="AK153" s="165">
        <f>'Anexo-1'!P257</f>
        <v>0</v>
      </c>
      <c r="AL153" s="165">
        <f>'Anexo-1'!O257</f>
        <v>0</v>
      </c>
      <c r="AM153" s="165">
        <f>AK153</f>
        <v>0</v>
      </c>
      <c r="AN153" s="165"/>
      <c r="AO153" s="165">
        <f>IF(AL153=0,0,
IF(AL153&gt;61,0.33,
IF(AND(AL153&gt;0,AL153&lt;62),
VLOOKUP(AL153,'Dados Norma'!$A$3:$B$63,2,0))))</f>
        <v>0</v>
      </c>
      <c r="AP153" s="165"/>
      <c r="AQ153" s="165"/>
      <c r="AR153" s="166">
        <f>AK153*AO153</f>
        <v>0</v>
      </c>
      <c r="DM153" t="str">
        <v>1533500-Fabricação de calçados de material sintético</v>
      </c>
    </row>
    <row r="154" spans="3:117" ht="15.75" thickBot="1">
      <c r="F154" s="164" t="s">
        <v>599</v>
      </c>
      <c r="G154" s="165"/>
      <c r="H154" s="165" t="s">
        <v>600</v>
      </c>
      <c r="I154" s="165">
        <f>'Formulário Orçamento de Conexão'!Q263</f>
        <v>0</v>
      </c>
      <c r="J154" s="165">
        <f>SUM('Formulário Orçamento de Conexão'!P253:P261)</f>
        <v>0</v>
      </c>
      <c r="K154" s="165">
        <f>I154</f>
        <v>0</v>
      </c>
      <c r="L154" s="165"/>
      <c r="M154" s="165"/>
      <c r="N154" s="165"/>
      <c r="O154" s="165"/>
      <c r="P154" s="166">
        <f>SUM('Formulário Orçamento de Conexão'!Q253:Q261)</f>
        <v>0</v>
      </c>
      <c r="T154" s="164" t="s">
        <v>599</v>
      </c>
      <c r="U154" s="165"/>
      <c r="V154" s="165" t="s">
        <v>600</v>
      </c>
      <c r="W154" s="165">
        <f>SUM('Anexo-1'!Q118:Q126)</f>
        <v>19500</v>
      </c>
      <c r="X154" s="165"/>
      <c r="Y154" s="165">
        <f>'Anexo-1'!R128</f>
        <v>24600</v>
      </c>
      <c r="Z154" s="165"/>
      <c r="AA154" s="165"/>
      <c r="AB154" s="165"/>
      <c r="AC154" s="165"/>
      <c r="AD154" s="166">
        <f>W154</f>
        <v>19500</v>
      </c>
      <c r="AH154" s="164" t="s">
        <v>599</v>
      </c>
      <c r="AI154" s="165"/>
      <c r="AJ154" s="165" t="s">
        <v>600</v>
      </c>
      <c r="AK154" s="165">
        <f>'Anexo-1'!Q272</f>
        <v>29100</v>
      </c>
      <c r="AL154" s="165">
        <f>SUM('Anexo-1'!P262:P270)</f>
        <v>10</v>
      </c>
      <c r="AM154" s="165">
        <f>AK154</f>
        <v>29100</v>
      </c>
      <c r="AN154" s="165"/>
      <c r="AO154" s="165"/>
      <c r="AP154" s="165"/>
      <c r="AQ154" s="165"/>
      <c r="AR154" s="166">
        <f>SUM('Anexo-1'!Q262:Q270)</f>
        <v>21800</v>
      </c>
      <c r="DM154" t="str">
        <v>1539400-Fabricação de calçados de materiais não especificados</v>
      </c>
    </row>
    <row r="155" spans="3:117" ht="15.75" thickBot="1">
      <c r="F155" s="164" t="s">
        <v>601</v>
      </c>
      <c r="G155" s="165"/>
      <c r="H155" s="165" t="s">
        <v>602</v>
      </c>
      <c r="I155" s="165"/>
      <c r="J155" s="165"/>
      <c r="K155" s="165"/>
      <c r="L155" s="165"/>
      <c r="M155" s="165"/>
      <c r="N155" s="165"/>
      <c r="O155" s="165"/>
      <c r="P155" s="166"/>
      <c r="T155" s="164" t="s">
        <v>601</v>
      </c>
      <c r="U155" s="165"/>
      <c r="V155" s="165" t="s">
        <v>602</v>
      </c>
      <c r="W155" s="165"/>
      <c r="X155" s="165"/>
      <c r="Y155" s="165"/>
      <c r="Z155" s="165"/>
      <c r="AA155" s="165"/>
      <c r="AB155" s="165"/>
      <c r="AC155" s="165"/>
      <c r="AD155" s="166"/>
      <c r="AH155" s="164" t="s">
        <v>601</v>
      </c>
      <c r="AI155" s="165"/>
      <c r="AJ155" s="165" t="s">
        <v>602</v>
      </c>
      <c r="AK155" s="165"/>
      <c r="AL155" s="165"/>
      <c r="AM155" s="165"/>
      <c r="AN155" s="165"/>
      <c r="AO155" s="165"/>
      <c r="AP155" s="165"/>
      <c r="AQ155" s="165"/>
      <c r="AR155" s="166"/>
      <c r="DM155" t="str">
        <v>1540800-Fabricação de partes para calçados, de qualquer material</v>
      </c>
    </row>
    <row r="156" spans="3:117">
      <c r="F156" s="1359" t="s">
        <v>603</v>
      </c>
      <c r="G156" s="155"/>
      <c r="H156" s="155" t="str">
        <f t="shared" ref="H156:K157" si="186">H54</f>
        <v>Raio X (dentista)</v>
      </c>
      <c r="I156" s="155">
        <f t="shared" si="186"/>
        <v>1200</v>
      </c>
      <c r="J156" s="155">
        <f t="shared" si="186"/>
        <v>0</v>
      </c>
      <c r="K156" s="155">
        <f t="shared" si="186"/>
        <v>0</v>
      </c>
      <c r="L156" s="155">
        <f>SUM(K156:K158)</f>
        <v>0</v>
      </c>
      <c r="M156" s="163">
        <f>IF(AND(L156=0,L158=0),0,
IF(AND(L156&lt;&gt;0,L158&gt;0,L158&lt;=61),VLOOKUP(L158,'Dados Norma'!$A$3:$B$63,2,0),
IF(AND(L156&lt;&gt;0,L158&gt;61),0.33)))</f>
        <v>0</v>
      </c>
      <c r="N156" s="155">
        <f>L156*M156</f>
        <v>0</v>
      </c>
      <c r="O156" s="155"/>
      <c r="P156" s="1373">
        <f>N156</f>
        <v>0</v>
      </c>
      <c r="T156" s="1359" t="s">
        <v>603</v>
      </c>
      <c r="U156" s="155"/>
      <c r="V156" s="155" t="str">
        <f t="shared" ref="V156:Y156" si="187">V54</f>
        <v>Raio X (dentista)</v>
      </c>
      <c r="W156" s="155">
        <f t="shared" si="187"/>
        <v>1200</v>
      </c>
      <c r="X156" s="155">
        <f t="shared" si="187"/>
        <v>0</v>
      </c>
      <c r="Y156" s="155">
        <f t="shared" si="187"/>
        <v>0</v>
      </c>
      <c r="Z156" s="155">
        <f>SUM(Y156:Y158)</f>
        <v>0</v>
      </c>
      <c r="AA156" s="163">
        <f>IF(AND(Z156=0,Z158=0),0,
IF(AND(Z156&lt;&gt;0,Z158&gt;0,Z158&lt;=61),VLOOKUP(Z158,'Dados Norma'!$A$3:$B$63,2,0),
IF(AND(Z156&lt;&gt;0,Z158&gt;61),0.33)))</f>
        <v>0</v>
      </c>
      <c r="AB156" s="155">
        <f>Z156*AA156</f>
        <v>0</v>
      </c>
      <c r="AC156" s="155"/>
      <c r="AD156" s="1373">
        <f>AB156</f>
        <v>0</v>
      </c>
      <c r="AH156" s="1359" t="s">
        <v>603</v>
      </c>
      <c r="AI156" s="155"/>
      <c r="AJ156" s="155" t="str">
        <f t="shared" ref="AJ156:AM156" si="188">AJ54</f>
        <v>Raio X (dentista)</v>
      </c>
      <c r="AK156" s="155">
        <f t="shared" si="188"/>
        <v>1200</v>
      </c>
      <c r="AL156" s="155">
        <f t="shared" si="188"/>
        <v>0</v>
      </c>
      <c r="AM156" s="155">
        <f t="shared" si="188"/>
        <v>0</v>
      </c>
      <c r="AN156" s="155">
        <f>SUM(AM156:AM158)</f>
        <v>0</v>
      </c>
      <c r="AO156" s="163">
        <f>IF(AND(AN156=0,AN158=0),0,
IF(AND(AN156&lt;&gt;0,AN158&gt;0,AN158&lt;=61),VLOOKUP(AN158,'Dados Norma'!$A$3:$B$63,2,0),
IF(AND(AN156&lt;&gt;0,AN158&gt;61),0.33)))</f>
        <v>0</v>
      </c>
      <c r="AP156" s="155">
        <f>AN156*AO156</f>
        <v>0</v>
      </c>
      <c r="AQ156" s="155"/>
      <c r="AR156" s="1373">
        <f>AP156</f>
        <v>0</v>
      </c>
      <c r="DM156" t="str">
        <v>1610203-Serrarias com desdobramento de madeira em bruto</v>
      </c>
    </row>
    <row r="157" spans="3:117">
      <c r="F157" s="1360"/>
      <c r="H157" t="str">
        <f t="shared" si="186"/>
        <v>Raio X (hospital)</v>
      </c>
      <c r="I157">
        <f t="shared" si="186"/>
        <v>12100</v>
      </c>
      <c r="J157">
        <f t="shared" si="186"/>
        <v>0</v>
      </c>
      <c r="K157">
        <f t="shared" si="186"/>
        <v>0</v>
      </c>
      <c r="P157" s="1374"/>
      <c r="T157" s="1360"/>
      <c r="V157" t="str">
        <f t="shared" ref="V157:Y157" si="189">V55</f>
        <v>Raio X (hospital)</v>
      </c>
      <c r="W157">
        <f t="shared" si="189"/>
        <v>12100</v>
      </c>
      <c r="X157">
        <f t="shared" si="189"/>
        <v>0</v>
      </c>
      <c r="Y157">
        <f t="shared" si="189"/>
        <v>0</v>
      </c>
      <c r="AD157" s="1374"/>
      <c r="AH157" s="1360"/>
      <c r="AJ157" t="str">
        <f t="shared" ref="AJ157:AM157" si="190">AJ55</f>
        <v>Raio X (hospital)</v>
      </c>
      <c r="AK157">
        <f t="shared" si="190"/>
        <v>12100</v>
      </c>
      <c r="AL157">
        <f t="shared" si="190"/>
        <v>0</v>
      </c>
      <c r="AM157">
        <f t="shared" si="190"/>
        <v>0</v>
      </c>
      <c r="AR157" s="1374"/>
      <c r="DM157" t="str">
        <v>1610204-Serrarias sem desdobramento de madeira em bruto - resserragem</v>
      </c>
    </row>
    <row r="158" spans="3:117" ht="15.75" thickBot="1">
      <c r="F158" s="1360"/>
      <c r="H158" t="str">
        <f t="shared" ref="H158:K158" si="191">H56</f>
        <v>Refletor Odontológico</v>
      </c>
      <c r="I158">
        <f t="shared" si="191"/>
        <v>150</v>
      </c>
      <c r="J158">
        <f t="shared" si="191"/>
        <v>0</v>
      </c>
      <c r="K158">
        <f t="shared" si="191"/>
        <v>0</v>
      </c>
      <c r="L158" s="167">
        <f>SUM(J156:J158)</f>
        <v>0</v>
      </c>
      <c r="P158" s="1374"/>
      <c r="T158" s="1360"/>
      <c r="V158" t="str">
        <f t="shared" ref="V158:Y158" si="192">V56</f>
        <v>Refletor Odontológico</v>
      </c>
      <c r="W158">
        <f t="shared" si="192"/>
        <v>150</v>
      </c>
      <c r="X158">
        <f t="shared" si="192"/>
        <v>0</v>
      </c>
      <c r="Y158">
        <f t="shared" si="192"/>
        <v>0</v>
      </c>
      <c r="Z158" s="167">
        <f>SUM(X156:X158)</f>
        <v>0</v>
      </c>
      <c r="AD158" s="1374"/>
      <c r="AH158" s="1360"/>
      <c r="AJ158" t="str">
        <f t="shared" ref="AJ158:AM158" si="193">AJ56</f>
        <v>Refletor Odontológico</v>
      </c>
      <c r="AK158">
        <f t="shared" si="193"/>
        <v>150</v>
      </c>
      <c r="AL158">
        <f t="shared" si="193"/>
        <v>0</v>
      </c>
      <c r="AM158">
        <f t="shared" si="193"/>
        <v>0</v>
      </c>
      <c r="AN158" s="167">
        <f>SUM(AL156:AL158)</f>
        <v>0</v>
      </c>
      <c r="AR158" s="1374"/>
      <c r="DM158" t="str">
        <v>1610205-Serviço de tratamento de madeira realizado sob contrato</v>
      </c>
    </row>
    <row r="159" spans="3:117">
      <c r="C159" s="1379" t="s">
        <v>604</v>
      </c>
      <c r="D159" s="1379"/>
      <c r="E159" s="1380"/>
      <c r="F159" s="1359" t="s">
        <v>605</v>
      </c>
      <c r="G159" s="155"/>
      <c r="H159" s="155">
        <f>'Formulário Orçamento de Conexão'!C242</f>
        <v>0</v>
      </c>
      <c r="I159" s="155">
        <f>'Formulário Orçamento de Conexão'!F242</f>
        <v>0</v>
      </c>
      <c r="J159" s="155">
        <f>'Formulário Orçamento de Conexão'!G242</f>
        <v>0</v>
      </c>
      <c r="K159" s="155" t="str">
        <f>'Formulário Orçamento de Conexão'!H242</f>
        <v/>
      </c>
      <c r="L159" s="169"/>
      <c r="M159" s="155"/>
      <c r="N159" s="155"/>
      <c r="O159" s="155"/>
      <c r="P159" s="157" t="str">
        <f>K159</f>
        <v/>
      </c>
      <c r="T159" s="1359" t="s">
        <v>605</v>
      </c>
      <c r="U159" s="155"/>
      <c r="V159" s="155">
        <f>V73</f>
        <v>0</v>
      </c>
      <c r="W159" s="155">
        <f>W73</f>
        <v>0</v>
      </c>
      <c r="X159" s="155">
        <f>W73</f>
        <v>0</v>
      </c>
      <c r="Y159" s="155">
        <f>Y73</f>
        <v>0</v>
      </c>
      <c r="Z159" s="169"/>
      <c r="AA159" s="155"/>
      <c r="AB159" s="155"/>
      <c r="AC159" s="155"/>
      <c r="AD159" s="157">
        <f>Y159</f>
        <v>0</v>
      </c>
      <c r="AH159" s="1359" t="s">
        <v>605</v>
      </c>
      <c r="AI159" s="155"/>
      <c r="AJ159" s="155">
        <f>AJ73</f>
        <v>0</v>
      </c>
      <c r="AK159" s="155">
        <f>AK73</f>
        <v>0</v>
      </c>
      <c r="AL159" s="155">
        <f>AL73</f>
        <v>0</v>
      </c>
      <c r="AM159" s="155">
        <f>AM73</f>
        <v>0</v>
      </c>
      <c r="AN159" s="169"/>
      <c r="AO159" s="155"/>
      <c r="AP159" s="155"/>
      <c r="AQ159" s="155"/>
      <c r="AR159" s="157">
        <f>AM159</f>
        <v>0</v>
      </c>
      <c r="DM159" t="str">
        <v>1621800-Fabricação de madeira laminada e de chapas de madeira compensada, prensada e aglomerada</v>
      </c>
    </row>
    <row r="160" spans="3:117">
      <c r="C160" s="1379"/>
      <c r="D160" s="1379"/>
      <c r="E160" s="1380"/>
      <c r="F160" s="1360"/>
      <c r="H160">
        <f>'Formulário Orçamento de Conexão'!C243</f>
        <v>0</v>
      </c>
      <c r="I160">
        <f>'Formulário Orçamento de Conexão'!F243</f>
        <v>0</v>
      </c>
      <c r="J160">
        <f>'Formulário Orçamento de Conexão'!G243</f>
        <v>0</v>
      </c>
      <c r="K160" t="str">
        <f>'Formulário Orçamento de Conexão'!H243</f>
        <v/>
      </c>
      <c r="L160" s="167"/>
      <c r="P160" s="159" t="str">
        <f t="shared" ref="P160:P164" si="194">K160</f>
        <v/>
      </c>
      <c r="T160" s="1360"/>
      <c r="V160">
        <f t="shared" ref="V160:W164" si="195">V74</f>
        <v>0</v>
      </c>
      <c r="W160">
        <f t="shared" si="195"/>
        <v>0</v>
      </c>
      <c r="X160">
        <f t="shared" ref="X160:X164" si="196">W74</f>
        <v>0</v>
      </c>
      <c r="Y160">
        <f t="shared" ref="Y160:Y164" si="197">Y74</f>
        <v>0</v>
      </c>
      <c r="Z160" s="167"/>
      <c r="AD160" s="159">
        <f t="shared" ref="AD160:AD164" si="198">Y160</f>
        <v>0</v>
      </c>
      <c r="AH160" s="1360"/>
      <c r="AJ160">
        <f t="shared" ref="AJ160:AM160" si="199">AJ74</f>
        <v>0</v>
      </c>
      <c r="AK160">
        <f t="shared" si="199"/>
        <v>0</v>
      </c>
      <c r="AL160">
        <f t="shared" si="199"/>
        <v>0</v>
      </c>
      <c r="AM160">
        <f t="shared" si="199"/>
        <v>0</v>
      </c>
      <c r="AN160" s="167"/>
      <c r="AR160" s="159">
        <f t="shared" ref="AR160:AR164" si="200">AM160</f>
        <v>0</v>
      </c>
      <c r="DM160" t="str">
        <v>1622601-Fabricação de casas de madeira pré-fabricadas</v>
      </c>
    </row>
    <row r="161" spans="3:117">
      <c r="C161" s="1379"/>
      <c r="D161" s="1379"/>
      <c r="E161" s="1380"/>
      <c r="F161" s="1360"/>
      <c r="H161">
        <f>'Formulário Orçamento de Conexão'!C244</f>
        <v>0</v>
      </c>
      <c r="I161">
        <f>'Formulário Orçamento de Conexão'!F244</f>
        <v>0</v>
      </c>
      <c r="J161">
        <f>'Formulário Orçamento de Conexão'!G244</f>
        <v>0</v>
      </c>
      <c r="K161" t="str">
        <f>'Formulário Orçamento de Conexão'!H244</f>
        <v/>
      </c>
      <c r="L161" s="167"/>
      <c r="P161" s="159" t="str">
        <f t="shared" si="194"/>
        <v/>
      </c>
      <c r="T161" s="1360"/>
      <c r="V161">
        <f t="shared" si="195"/>
        <v>0</v>
      </c>
      <c r="W161">
        <f t="shared" si="195"/>
        <v>0</v>
      </c>
      <c r="X161">
        <f t="shared" si="196"/>
        <v>0</v>
      </c>
      <c r="Y161">
        <f t="shared" si="197"/>
        <v>0</v>
      </c>
      <c r="Z161" s="167"/>
      <c r="AD161" s="159">
        <f t="shared" si="198"/>
        <v>0</v>
      </c>
      <c r="AH161" s="1360"/>
      <c r="AJ161">
        <f t="shared" ref="AJ161:AM161" si="201">AJ75</f>
        <v>0</v>
      </c>
      <c r="AK161">
        <f t="shared" si="201"/>
        <v>0</v>
      </c>
      <c r="AL161">
        <f t="shared" si="201"/>
        <v>0</v>
      </c>
      <c r="AM161">
        <f t="shared" si="201"/>
        <v>0</v>
      </c>
      <c r="AN161" s="167"/>
      <c r="AR161" s="159">
        <f t="shared" si="200"/>
        <v>0</v>
      </c>
      <c r="DM161" t="str">
        <v>1622602-Fabricação de esquadrias de madeira e de peças de madeira para instalações industriais e comerciais</v>
      </c>
    </row>
    <row r="162" spans="3:117">
      <c r="C162" s="1379"/>
      <c r="D162" s="1379"/>
      <c r="E162" s="1380"/>
      <c r="F162" s="1360"/>
      <c r="H162">
        <f>'Formulário Orçamento de Conexão'!C245</f>
        <v>0</v>
      </c>
      <c r="I162">
        <f>'Formulário Orçamento de Conexão'!F245</f>
        <v>0</v>
      </c>
      <c r="J162">
        <f>'Formulário Orçamento de Conexão'!G245</f>
        <v>0</v>
      </c>
      <c r="K162" t="str">
        <f>'Formulário Orçamento de Conexão'!H245</f>
        <v/>
      </c>
      <c r="L162" s="167"/>
      <c r="P162" s="159" t="str">
        <f t="shared" si="194"/>
        <v/>
      </c>
      <c r="T162" s="1360"/>
      <c r="V162">
        <f t="shared" si="195"/>
        <v>0</v>
      </c>
      <c r="W162">
        <f t="shared" si="195"/>
        <v>0</v>
      </c>
      <c r="X162">
        <f t="shared" si="196"/>
        <v>0</v>
      </c>
      <c r="Y162">
        <f t="shared" si="197"/>
        <v>0</v>
      </c>
      <c r="Z162" s="167"/>
      <c r="AD162" s="159">
        <f t="shared" si="198"/>
        <v>0</v>
      </c>
      <c r="AH162" s="1360"/>
      <c r="AJ162">
        <f t="shared" ref="AJ162:AM162" si="202">AJ76</f>
        <v>0</v>
      </c>
      <c r="AK162">
        <f t="shared" si="202"/>
        <v>0</v>
      </c>
      <c r="AL162">
        <f t="shared" si="202"/>
        <v>0</v>
      </c>
      <c r="AM162">
        <f t="shared" si="202"/>
        <v>0</v>
      </c>
      <c r="AN162" s="167"/>
      <c r="AR162" s="159">
        <f t="shared" si="200"/>
        <v>0</v>
      </c>
      <c r="DM162" t="str">
        <v>1622699-Fabricação de outros artigos de carpintaria para construção</v>
      </c>
    </row>
    <row r="163" spans="3:117">
      <c r="C163" s="1379"/>
      <c r="D163" s="1379"/>
      <c r="E163" s="1380"/>
      <c r="F163" s="1360"/>
      <c r="H163">
        <f>'Formulário Orçamento de Conexão'!C246</f>
        <v>0</v>
      </c>
      <c r="I163">
        <f>'Formulário Orçamento de Conexão'!F246</f>
        <v>0</v>
      </c>
      <c r="J163">
        <f>'Formulário Orçamento de Conexão'!G246</f>
        <v>0</v>
      </c>
      <c r="K163" t="str">
        <f>'Formulário Orçamento de Conexão'!H246</f>
        <v/>
      </c>
      <c r="L163" s="167"/>
      <c r="P163" s="159" t="str">
        <f t="shared" si="194"/>
        <v/>
      </c>
      <c r="T163" s="1360"/>
      <c r="V163">
        <f t="shared" si="195"/>
        <v>0</v>
      </c>
      <c r="W163">
        <f t="shared" si="195"/>
        <v>0</v>
      </c>
      <c r="X163">
        <f t="shared" si="196"/>
        <v>0</v>
      </c>
      <c r="Y163">
        <f t="shared" si="197"/>
        <v>0</v>
      </c>
      <c r="Z163" s="167"/>
      <c r="AD163" s="159">
        <f t="shared" si="198"/>
        <v>0</v>
      </c>
      <c r="AH163" s="1360"/>
      <c r="AJ163">
        <f t="shared" ref="AJ163:AM163" si="203">AJ77</f>
        <v>0</v>
      </c>
      <c r="AK163">
        <f t="shared" si="203"/>
        <v>0</v>
      </c>
      <c r="AL163">
        <f t="shared" si="203"/>
        <v>0</v>
      </c>
      <c r="AM163">
        <f t="shared" si="203"/>
        <v>0</v>
      </c>
      <c r="AN163" s="167"/>
      <c r="AR163" s="159">
        <f t="shared" si="200"/>
        <v>0</v>
      </c>
      <c r="DM163" t="str">
        <v>1623400-Fabricação de artefatos de tanoaria e de embalagens de madeira</v>
      </c>
    </row>
    <row r="164" spans="3:117" ht="15.75" thickBot="1">
      <c r="C164" s="1379"/>
      <c r="D164" s="1379"/>
      <c r="E164" s="1380"/>
      <c r="F164" s="1361"/>
      <c r="G164" s="160"/>
      <c r="H164" s="160">
        <f>'Formulário Orçamento de Conexão'!C247</f>
        <v>0</v>
      </c>
      <c r="I164" s="160">
        <f>'Formulário Orçamento de Conexão'!F247</f>
        <v>0</v>
      </c>
      <c r="J164" s="160">
        <f>'Formulário Orçamento de Conexão'!G247</f>
        <v>0</v>
      </c>
      <c r="K164" s="160" t="str">
        <f>'Formulário Orçamento de Conexão'!H247</f>
        <v/>
      </c>
      <c r="L164" s="161"/>
      <c r="M164" s="160"/>
      <c r="N164" s="160"/>
      <c r="O164" s="160"/>
      <c r="P164" s="162" t="str">
        <f t="shared" si="194"/>
        <v/>
      </c>
      <c r="T164" s="1361"/>
      <c r="U164" s="160"/>
      <c r="V164" s="160">
        <f t="shared" si="195"/>
        <v>0</v>
      </c>
      <c r="W164" s="160">
        <f t="shared" si="195"/>
        <v>0</v>
      </c>
      <c r="X164" s="160">
        <f t="shared" si="196"/>
        <v>0</v>
      </c>
      <c r="Y164" s="160">
        <f t="shared" si="197"/>
        <v>0</v>
      </c>
      <c r="Z164" s="161"/>
      <c r="AA164" s="160"/>
      <c r="AB164" s="160"/>
      <c r="AC164" s="160"/>
      <c r="AD164" s="162">
        <f t="shared" si="198"/>
        <v>0</v>
      </c>
      <c r="AH164" s="1361"/>
      <c r="AI164" s="160"/>
      <c r="AJ164" s="160">
        <f t="shared" ref="AJ164:AM164" si="204">AJ78</f>
        <v>0</v>
      </c>
      <c r="AK164" s="160">
        <f t="shared" si="204"/>
        <v>0</v>
      </c>
      <c r="AL164" s="160">
        <f t="shared" si="204"/>
        <v>0</v>
      </c>
      <c r="AM164" s="160">
        <f t="shared" si="204"/>
        <v>0</v>
      </c>
      <c r="AN164" s="161"/>
      <c r="AO164" s="160"/>
      <c r="AP164" s="160"/>
      <c r="AQ164" s="160"/>
      <c r="AR164" s="162">
        <f t="shared" si="200"/>
        <v>0</v>
      </c>
      <c r="DM164" t="str">
        <v>1629301-Fabricação de artefatos diversos de madeira, exceto móveis</v>
      </c>
    </row>
    <row r="165" spans="3:117" ht="15.75" thickBot="1">
      <c r="C165" s="343"/>
      <c r="D165" s="343"/>
      <c r="E165" s="343"/>
      <c r="F165" s="1364" t="s">
        <v>817</v>
      </c>
      <c r="G165" s="1365"/>
      <c r="H165" s="1365"/>
      <c r="I165" s="160"/>
      <c r="J165" s="160"/>
      <c r="K165" s="160">
        <f>SUM(K85:K164)</f>
        <v>0</v>
      </c>
      <c r="L165" s="161"/>
      <c r="M165" s="160"/>
      <c r="N165" s="160"/>
      <c r="O165" s="160"/>
      <c r="P165" s="478">
        <f>K165</f>
        <v>0</v>
      </c>
      <c r="T165" s="1364" t="s">
        <v>818</v>
      </c>
      <c r="U165" s="1365"/>
      <c r="V165" s="1365"/>
      <c r="W165" s="160"/>
      <c r="X165" s="160"/>
      <c r="Y165" s="160">
        <f>SUM(Y85:Y164)</f>
        <v>24600</v>
      </c>
      <c r="Z165" s="161"/>
      <c r="AA165" s="160"/>
      <c r="AB165" s="160"/>
      <c r="AC165" s="160"/>
      <c r="AD165" s="162" cm="1">
        <f t="array" ref="AD165:AE165">'Anexo-1'!Q130:R130</f>
        <v>24600</v>
      </c>
      <c r="AE165">
        <v>0</v>
      </c>
      <c r="AH165" s="1364" t="s">
        <v>819</v>
      </c>
      <c r="AI165" s="1365"/>
      <c r="AJ165" s="1365"/>
      <c r="AK165" s="160"/>
      <c r="AL165" s="160"/>
      <c r="AM165" s="160">
        <f>SUM(AM85:AM164)</f>
        <v>29100</v>
      </c>
      <c r="AN165" s="161"/>
      <c r="AO165" s="160"/>
      <c r="AP165" s="160"/>
      <c r="AQ165" s="160"/>
      <c r="AR165" s="478">
        <f>AM165</f>
        <v>29100</v>
      </c>
      <c r="DM165" t="str">
        <v>1629302-Fabricação de artefatos de cortiça, bambu, palha, vime e outros materiais trançados, exceto móveis</v>
      </c>
    </row>
    <row r="166" spans="3:117" ht="15.75" thickBot="1">
      <c r="F166" s="1364" t="s">
        <v>606</v>
      </c>
      <c r="G166" s="1365"/>
      <c r="H166" s="1365"/>
      <c r="I166" s="160"/>
      <c r="J166" s="160"/>
      <c r="K166" s="160"/>
      <c r="L166" s="160"/>
      <c r="M166" s="160"/>
      <c r="N166" s="160"/>
      <c r="O166" s="160"/>
      <c r="P166" s="168">
        <f>SUM(P85:P164)</f>
        <v>0</v>
      </c>
      <c r="T166" s="1364" t="s">
        <v>649</v>
      </c>
      <c r="U166" s="1365"/>
      <c r="V166" s="1365"/>
      <c r="W166" s="160"/>
      <c r="X166" s="160"/>
      <c r="Y166" s="160"/>
      <c r="Z166" s="160"/>
      <c r="AA166" s="160"/>
      <c r="AB166" s="160"/>
      <c r="AC166" s="160"/>
      <c r="AD166" s="168">
        <f>SUM(AD85:AD164)</f>
        <v>19500</v>
      </c>
      <c r="AH166" s="1364" t="s">
        <v>650</v>
      </c>
      <c r="AI166" s="1365"/>
      <c r="AJ166" s="1365"/>
      <c r="AK166" s="160"/>
      <c r="AL166" s="160"/>
      <c r="AM166" s="160"/>
      <c r="AN166" s="160"/>
      <c r="AO166" s="160"/>
      <c r="AP166" s="160"/>
      <c r="AQ166" s="160"/>
      <c r="AR166" s="168">
        <f>SUM(AR85:AR164)</f>
        <v>21800</v>
      </c>
      <c r="DM166" t="str">
        <v>1710900-Fabricação de celulose e outras pastas para a fabricação de papel</v>
      </c>
    </row>
    <row r="167" spans="3:117" ht="15.75" thickBot="1">
      <c r="F167" s="1364" t="s">
        <v>651</v>
      </c>
      <c r="G167" s="1365"/>
      <c r="H167" s="1365"/>
      <c r="I167" s="160"/>
      <c r="J167" s="160"/>
      <c r="K167" s="160"/>
      <c r="L167" s="160"/>
      <c r="M167" s="160"/>
      <c r="N167" s="160"/>
      <c r="O167" s="160"/>
      <c r="P167" s="168">
        <f>P166/1000</f>
        <v>0</v>
      </c>
      <c r="T167" s="1364" t="s">
        <v>649</v>
      </c>
      <c r="U167" s="1365"/>
      <c r="V167" s="1365"/>
      <c r="W167" s="160"/>
      <c r="X167" s="160"/>
      <c r="Y167" s="160"/>
      <c r="Z167" s="160"/>
      <c r="AA167" s="160"/>
      <c r="AB167" s="160"/>
      <c r="AC167" s="160"/>
      <c r="AD167" s="168">
        <f>AD166/1000</f>
        <v>19.5</v>
      </c>
      <c r="AH167" s="1364" t="s">
        <v>650</v>
      </c>
      <c r="AI167" s="1365"/>
      <c r="AJ167" s="1365"/>
      <c r="AK167" s="160"/>
      <c r="AL167" s="160"/>
      <c r="AM167" s="160"/>
      <c r="AN167" s="160"/>
      <c r="AO167" s="160"/>
      <c r="AP167" s="160"/>
      <c r="AQ167" s="160"/>
      <c r="AR167" s="168">
        <f>IF(AR165&lt;=16000,AR165/1000,AR166/1000)</f>
        <v>21.8</v>
      </c>
      <c r="DM167" t="str">
        <v>1721400-Fabricação de papel</v>
      </c>
    </row>
    <row r="168" spans="3:117">
      <c r="DM168" t="str">
        <v>1722200-Fabricação de cartolina e papel-cartão</v>
      </c>
    </row>
    <row r="169" spans="3:117">
      <c r="DM169" t="str">
        <v>1731100-Fabricação de embalagens de papel</v>
      </c>
    </row>
    <row r="170" spans="3:117">
      <c r="DM170" t="str">
        <v>1732000-Fabricação de embalagens de cartolina e papel-cartão</v>
      </c>
    </row>
    <row r="171" spans="3:117">
      <c r="DM171" t="str">
        <v>1733800-Fabricação de chapas e de embalagens de papelão ondulado</v>
      </c>
    </row>
    <row r="172" spans="3:117">
      <c r="DM172" t="str">
        <v>1741901-Fabricação de formulários contínuos</v>
      </c>
    </row>
    <row r="173" spans="3:117">
      <c r="DM173" t="str">
        <v>1741902-Fabricação de produtos de papel, cartolina e papelão ondulado para uso comercial e de escritório</v>
      </c>
    </row>
    <row r="174" spans="3:117">
      <c r="DM174" t="str">
        <v>1742701-Fabricação de fraldas descartáveis</v>
      </c>
    </row>
    <row r="175" spans="3:117">
      <c r="DM175" t="str">
        <v>1742702-Fabricação de absorventes higiênicos</v>
      </c>
    </row>
    <row r="176" spans="3:117">
      <c r="DM176" t="str">
        <v>1742799-Fabricação de produtos de papel para uso doméstico e higiênico-sanitário não especificados</v>
      </c>
    </row>
    <row r="177" spans="117:117">
      <c r="DM177" t="str">
        <v>1749400-Fabricação de produtos de pastas celulósicas, papel, cartolina e papelão ondulado não especificados</v>
      </c>
    </row>
    <row r="178" spans="117:117">
      <c r="DM178" t="str">
        <v>1811301-Impressão de jornais</v>
      </c>
    </row>
    <row r="179" spans="117:117">
      <c r="DM179" t="str">
        <v>1811302-Impressão de livros, revistas e outras publicações periódicas</v>
      </c>
    </row>
    <row r="180" spans="117:117">
      <c r="DM180" t="str">
        <v>1812100-Impressão de material de segurança</v>
      </c>
    </row>
    <row r="181" spans="117:117">
      <c r="DM181" t="str">
        <v>1813001-Impressão de material para uso publicitário</v>
      </c>
    </row>
    <row r="182" spans="117:117">
      <c r="DM182" t="str">
        <v>1813099-Impressão de material para outros usos</v>
      </c>
    </row>
    <row r="183" spans="117:117">
      <c r="DM183" t="str">
        <v>1821100-Serviços de pré-impressão</v>
      </c>
    </row>
    <row r="184" spans="117:117">
      <c r="DM184" t="str">
        <v>1822901-Serviços de encadernação e plastificação</v>
      </c>
    </row>
    <row r="185" spans="117:117">
      <c r="DM185" t="str">
        <v>1822999-Serviços de acabamentos gráficos, exceto encadernação e plastificação</v>
      </c>
    </row>
    <row r="186" spans="117:117">
      <c r="DM186" t="str">
        <v>1830001-Reprodução de som em qualquer suporte</v>
      </c>
    </row>
    <row r="187" spans="117:117">
      <c r="DM187" t="str">
        <v>1830002-Reprodução de vídeo em qualquer suporte</v>
      </c>
    </row>
    <row r="188" spans="117:117">
      <c r="DM188" t="str">
        <v>1830003-Reprodução de software em qualquer suporte</v>
      </c>
    </row>
    <row r="189" spans="117:117">
      <c r="DM189" t="str">
        <v>1910100-Coquerias</v>
      </c>
    </row>
    <row r="190" spans="117:117">
      <c r="DM190" t="str">
        <v>1921700-Fabricação de produtos do refino de petróleo</v>
      </c>
    </row>
    <row r="191" spans="117:117">
      <c r="DM191" t="str">
        <v>1922501-Formulação de combustíveis</v>
      </c>
    </row>
    <row r="192" spans="117:117">
      <c r="DM192" t="str">
        <v>1922502-Rerrefino de óleos lubrificantes</v>
      </c>
    </row>
    <row r="193" spans="117:117">
      <c r="DM193" t="str">
        <v>1922599-Fabricação de outros produtos derivados do petróleo, exceto produtos do refino</v>
      </c>
    </row>
    <row r="194" spans="117:117">
      <c r="DM194" t="str">
        <v>1931400-Fabricação de álcool</v>
      </c>
    </row>
    <row r="195" spans="117:117">
      <c r="DM195" t="str">
        <v>1932200-Fabricação de biocombustíveis, exceto álcool</v>
      </c>
    </row>
    <row r="196" spans="117:117">
      <c r="DM196" t="str">
        <v>2011800-Fabricação de cloro e álcalis</v>
      </c>
    </row>
    <row r="197" spans="117:117">
      <c r="DM197" t="str">
        <v>2012600-Fabricação de intermediários para fertilizantes</v>
      </c>
    </row>
    <row r="198" spans="117:117">
      <c r="DM198" t="str">
        <v>2013401-FABRICAÇÃO DE PRODUTOS QUÍMICOS</v>
      </c>
    </row>
    <row r="199" spans="117:117">
      <c r="DM199" t="str">
        <v>2013402-Fabricação de adubos e fertilizantes, exceto organo-minerais</v>
      </c>
    </row>
    <row r="200" spans="117:117">
      <c r="DM200" t="str">
        <v>2014200-Fabricação de gases industriais</v>
      </c>
    </row>
    <row r="201" spans="117:117">
      <c r="DM201" t="str">
        <v>2019301-Elaboração de combustíveis nucleares</v>
      </c>
    </row>
    <row r="202" spans="117:117">
      <c r="DM202" t="str">
        <v>2019399-Fabricação de outros produtos químicos inorgânicos não especificados</v>
      </c>
    </row>
    <row r="203" spans="117:117">
      <c r="DM203" t="str">
        <v>2021500-Fabricação de produtos petroquímicos básicos</v>
      </c>
    </row>
    <row r="204" spans="117:117">
      <c r="DM204" t="str">
        <v>2022300-Fabricação de intermediários para plastificantes, resinas e fibras</v>
      </c>
    </row>
    <row r="205" spans="117:117">
      <c r="DM205" t="str">
        <v>2029100-Fabricação de produtos químicos orgânicos não especificados</v>
      </c>
    </row>
    <row r="206" spans="117:117">
      <c r="DM206" t="str">
        <v>2031200-Fabricação de resinas termoplásticas</v>
      </c>
    </row>
    <row r="207" spans="117:117">
      <c r="DM207" t="str">
        <v>2032100-Fabricação de resinas termofixas</v>
      </c>
    </row>
    <row r="208" spans="117:117">
      <c r="DM208" t="str">
        <v>2033900-Fabricação de elastômeros</v>
      </c>
    </row>
    <row r="209" spans="117:117">
      <c r="DM209" t="str">
        <v>2040100-Fabricação de fibras artificiais e sintéticas</v>
      </c>
    </row>
    <row r="210" spans="117:117">
      <c r="DM210" t="str">
        <v>2051700-Fabricação de defensivos agrícolas</v>
      </c>
    </row>
    <row r="211" spans="117:117">
      <c r="DM211" t="str">
        <v>2052500-Fabricação de desinfestantes domissanitários</v>
      </c>
    </row>
    <row r="212" spans="117:117">
      <c r="DM212" t="str">
        <v>2061400-Fabricação de sabões e detergentes sintéticos</v>
      </c>
    </row>
    <row r="213" spans="117:117">
      <c r="DM213" t="str">
        <v>2062200-Fabricação de produtos de limpeza e polimento</v>
      </c>
    </row>
    <row r="214" spans="117:117">
      <c r="DM214" t="str">
        <v>2063100-Fabricação de cosméticos, produtos de perfumaria e de higiene pessoal</v>
      </c>
    </row>
    <row r="215" spans="117:117">
      <c r="DM215" t="str">
        <v>2071100-Fabricação de tintas, vernizes, esmaltes e lacas</v>
      </c>
    </row>
    <row r="216" spans="117:117">
      <c r="DM216" t="str">
        <v>2072000-Fabricação de tintas de impressão</v>
      </c>
    </row>
    <row r="217" spans="117:117">
      <c r="DM217" t="str">
        <v>2073800-Fabricação de impermeabilizantes, solventes e produtos afins</v>
      </c>
    </row>
    <row r="218" spans="117:117">
      <c r="DM218" t="str">
        <v>2091600-Fabricação de adesivos e selantes</v>
      </c>
    </row>
    <row r="219" spans="117:117">
      <c r="DM219" t="str">
        <v>2092401-Fabricação de pólvoras, explosivos e detonantes</v>
      </c>
    </row>
    <row r="220" spans="117:117">
      <c r="DM220" t="str">
        <v>2092402-Fabricação de artigos pirotécnicos</v>
      </c>
    </row>
    <row r="221" spans="117:117">
      <c r="DM221" t="str">
        <v>2092403-Fabricação de fósforos de segurança</v>
      </c>
    </row>
    <row r="222" spans="117:117">
      <c r="DM222" t="str">
        <v>2093200-Fabricação de aditivos de uso industrial</v>
      </c>
    </row>
    <row r="223" spans="117:117">
      <c r="DM223" t="str">
        <v>2094100-Fabricação de catalisadores</v>
      </c>
    </row>
    <row r="224" spans="117:117">
      <c r="DM224" t="str">
        <v>2099101-Fabricação de chapas, filmes, papéis e outros materiais e produtos químicos para fotografia</v>
      </c>
    </row>
    <row r="225" spans="117:117">
      <c r="DM225" t="str">
        <v>2099199-Fabricação de outros produtos químicos não especificados</v>
      </c>
    </row>
    <row r="226" spans="117:117">
      <c r="DM226" t="str">
        <v>2110600-Fabricação de produtos farmoquímicos</v>
      </c>
    </row>
    <row r="227" spans="117:117">
      <c r="DM227" t="str">
        <v>2121101-Fabricação de medicamentos alopáticos para uso humano</v>
      </c>
    </row>
    <row r="228" spans="117:117">
      <c r="DM228" t="str">
        <v>2121102-Fabricação de medicamentos homeopáticos para uso humano</v>
      </c>
    </row>
    <row r="229" spans="117:117">
      <c r="DM229" t="str">
        <v>2121103-Fabricação de medicamentos fitoterápicos para uso humano</v>
      </c>
    </row>
    <row r="230" spans="117:117">
      <c r="DM230" t="str">
        <v>2122000-Fabricação de medicamentos para uso veterinário</v>
      </c>
    </row>
    <row r="231" spans="117:117">
      <c r="DM231" t="str">
        <v>2123800-Fabricação de preparações farmacêuticas</v>
      </c>
    </row>
    <row r="232" spans="117:117">
      <c r="DM232" t="str">
        <v>2211100-Fabricação de pneumáticos e de câmaras-de-ar</v>
      </c>
    </row>
    <row r="233" spans="117:117">
      <c r="DM233" t="str">
        <v>2212900-Reforma de pneumáticos usados</v>
      </c>
    </row>
    <row r="234" spans="117:117">
      <c r="DM234" t="str">
        <v>2219600-Fabricação de artefatos de borracha não especificados</v>
      </c>
    </row>
    <row r="235" spans="117:117">
      <c r="DM235" t="str">
        <v>2221800-Fabricação de laminados planos e tubulares de material plástico</v>
      </c>
    </row>
    <row r="236" spans="117:117">
      <c r="DM236" t="str">
        <v>2222600-Fabricação de embalagens de material plástico</v>
      </c>
    </row>
    <row r="237" spans="117:117">
      <c r="DM237" t="str">
        <v>2223400-Fabricação de tubos e acessórios de material plástico para uso na construção</v>
      </c>
    </row>
    <row r="238" spans="117:117">
      <c r="DM238" t="str">
        <v>2229301-Fabricação de artefatos de material plástico para uso pessoal e doméstico</v>
      </c>
    </row>
    <row r="239" spans="117:117">
      <c r="DM239" t="str">
        <v>2229302-Fabricação de artefatos de material plástico para usos industriais</v>
      </c>
    </row>
    <row r="240" spans="117:117">
      <c r="DM240" t="str">
        <v>2229303-Fabricação de artefatos de material plástico para uso na construção, exceto tubos e acessórios</v>
      </c>
    </row>
    <row r="241" spans="117:117">
      <c r="DM241" t="str">
        <v>2229399-Fabricação de artefatos de material plástico para outros usos não especificados</v>
      </c>
    </row>
    <row r="242" spans="117:117">
      <c r="DM242" t="str">
        <v>2311700-Fabricação de vidro plano e de segurança</v>
      </c>
    </row>
    <row r="243" spans="117:117">
      <c r="DM243" t="str">
        <v>2312500-Fabricação de embalagens de vidro</v>
      </c>
    </row>
    <row r="244" spans="117:117">
      <c r="DM244" t="str">
        <v>2319200-Fabricação de artigos de vidro</v>
      </c>
    </row>
    <row r="245" spans="117:117">
      <c r="DM245" t="str">
        <v>2320600-Fabricação de cimento</v>
      </c>
    </row>
    <row r="246" spans="117:117">
      <c r="DM246" t="str">
        <v>2330301-Fabricação de estruturas pré-moldadas de concreto armado</v>
      </c>
    </row>
    <row r="247" spans="117:117">
      <c r="DM247" t="str">
        <v>2330302-Fabricação de artefatos de cimento para uso na construção</v>
      </c>
    </row>
    <row r="248" spans="117:117">
      <c r="DM248" t="str">
        <v>2330303-Fabricação de artefatos de fibrocimento para uso na construção</v>
      </c>
    </row>
    <row r="249" spans="117:117">
      <c r="DM249" t="str">
        <v>2330304-Fabricação de casas pré-moldadas de concreto</v>
      </c>
    </row>
    <row r="250" spans="117:117">
      <c r="DM250" t="str">
        <v>2330305-Preparação de massa de concreto e argamassa para construção</v>
      </c>
    </row>
    <row r="251" spans="117:117">
      <c r="DM251" t="str">
        <v>2330399-Fabricação de artefatos e produtos de concreto, cimento, fibrocimento, gesso e materiais semelhantes</v>
      </c>
    </row>
    <row r="252" spans="117:117">
      <c r="DM252" t="str">
        <v>2341900-Fabricação de produtos cerâmicos refratários</v>
      </c>
    </row>
    <row r="253" spans="117:117">
      <c r="DM253" t="str">
        <v>2342701-Fabricação de azulejos e pisos</v>
      </c>
    </row>
    <row r="254" spans="117:117">
      <c r="DM254" t="str">
        <v>2342702-Fabricação de artefatos de cerâmica e barro cozido para uso na construção, exceto azulejos e pisos</v>
      </c>
    </row>
    <row r="255" spans="117:117">
      <c r="DM255" t="str">
        <v>2349401-Fabricação de material sanitário de cerâmica</v>
      </c>
    </row>
    <row r="256" spans="117:117">
      <c r="DM256" t="str">
        <v>2349499-Fabricação de produtos cerâmicos não-refratários não especificados</v>
      </c>
    </row>
    <row r="257" spans="117:117">
      <c r="DM257" t="str">
        <v>2391501-Britamento de pedras, exceto associado à extração</v>
      </c>
    </row>
    <row r="258" spans="117:117">
      <c r="DM258" t="str">
        <v>2391502-Aparelhamento de pedras para construção, exceto associado à extração</v>
      </c>
    </row>
    <row r="259" spans="117:117">
      <c r="DM259" t="str">
        <v>2391503-Aparelhamento de placas e execução de trabalhos em mármore, granito, ardósia e outras pedras</v>
      </c>
    </row>
    <row r="260" spans="117:117">
      <c r="DM260" t="str">
        <v>2392300-Fabricação de cal e gesso</v>
      </c>
    </row>
    <row r="261" spans="117:117">
      <c r="DM261" t="str">
        <v>2399101-Decoração, lapidação, gravação, vitrificação e outros trabalhos em cerâmica, louça, vidro e cristal</v>
      </c>
    </row>
    <row r="262" spans="117:117">
      <c r="DM262" t="str">
        <v>2399102-Fabricação de abrasivos</v>
      </c>
    </row>
    <row r="263" spans="117:117">
      <c r="DM263" t="str">
        <v>2399199-Fabricação de outros produtos de minerais não-metálicos não especificados</v>
      </c>
    </row>
    <row r="264" spans="117:117">
      <c r="DM264" t="str">
        <v>2411300-Produção de ferro-gusa</v>
      </c>
    </row>
    <row r="265" spans="117:117">
      <c r="DM265" t="str">
        <v>2412100-Produção de ferroligas</v>
      </c>
    </row>
    <row r="266" spans="117:117">
      <c r="DM266" t="str">
        <v>2421100-Produção de semi-acabados de aço</v>
      </c>
    </row>
    <row r="267" spans="117:117">
      <c r="DM267" t="str">
        <v>2422901-Produção de laminados planos de aço ao carbono, revestidos ou não</v>
      </c>
    </row>
    <row r="268" spans="117:117">
      <c r="DM268" t="str">
        <v>2422902-Produção de laminados planos de aços especiais</v>
      </c>
    </row>
    <row r="269" spans="117:117">
      <c r="DM269" t="str">
        <v>2423701-Produção de tubos de aço sem costura</v>
      </c>
    </row>
    <row r="270" spans="117:117">
      <c r="DM270" t="str">
        <v>2423702-Produção de laminados longos de aço, exceto tubos</v>
      </c>
    </row>
    <row r="271" spans="117:117">
      <c r="DM271" t="str">
        <v>2424501-Produção de arames de aço</v>
      </c>
    </row>
    <row r="272" spans="117:117">
      <c r="DM272" t="str">
        <v>2424502-Produção de relaminados, trefilados e perfilados de aço, exceto arames</v>
      </c>
    </row>
    <row r="273" spans="117:117">
      <c r="DM273" t="str">
        <v>2431800-Produção de tubos de aço com costura</v>
      </c>
    </row>
    <row r="274" spans="117:117">
      <c r="DM274" t="str">
        <v>2439300-Produção de outros tubos de ferro e aço</v>
      </c>
    </row>
    <row r="275" spans="117:117">
      <c r="DM275" t="str">
        <v>2441501-Produção de alumínio e suas ligas em formas primárias</v>
      </c>
    </row>
    <row r="276" spans="117:117">
      <c r="DM276" t="str">
        <v>2441502-Produção de laminados de alumínio</v>
      </c>
    </row>
    <row r="277" spans="117:117">
      <c r="DM277" t="str">
        <v>2442300-Metalurgia dos metais preciosos</v>
      </c>
    </row>
    <row r="278" spans="117:117">
      <c r="DM278" t="str">
        <v>2443100-Metalurgia do cobre</v>
      </c>
    </row>
    <row r="279" spans="117:117">
      <c r="DM279" t="str">
        <v>2449101-Produção de zinco em formas primárias</v>
      </c>
    </row>
    <row r="280" spans="117:117">
      <c r="DM280" t="str">
        <v>2449102-Produção de laminados de zinco</v>
      </c>
    </row>
    <row r="281" spans="117:117">
      <c r="DM281" t="str">
        <v>2449103-Produção de soldas e ânodos para galvanoplastia</v>
      </c>
    </row>
    <row r="282" spans="117:117">
      <c r="DM282" t="str">
        <v>2449199-Metalurgia de outros metais não-ferrosos e suas ligas não especificados anteriormente</v>
      </c>
    </row>
    <row r="283" spans="117:117">
      <c r="DM283" t="str">
        <v>2451200-Fundição de ferro e aço</v>
      </c>
    </row>
    <row r="284" spans="117:117">
      <c r="DM284" t="str">
        <v>2452100-Fundição de metais não-ferrosos e suas ligas</v>
      </c>
    </row>
    <row r="285" spans="117:117">
      <c r="DM285" t="str">
        <v>2511000-Fabricação de estruturas metálicas</v>
      </c>
    </row>
    <row r="286" spans="117:117">
      <c r="DM286" t="str">
        <v>2512800-Fabricação de esquadrias de metal</v>
      </c>
    </row>
    <row r="287" spans="117:117">
      <c r="DM287" t="str">
        <v>2513600-Fabricação de obras de caldeiraria pesada</v>
      </c>
    </row>
    <row r="288" spans="117:117">
      <c r="DM288" t="str">
        <v>2521700-Fabricação de tanques, reservatórios metálicos e caldeiras para aquecimento central</v>
      </c>
    </row>
    <row r="289" spans="117:117">
      <c r="DM289" t="str">
        <v>2522500-Fabricação de caldeiras geradoras de vapor, exceto para aquecimento central e para veículos</v>
      </c>
    </row>
    <row r="290" spans="117:117">
      <c r="DM290" t="str">
        <v>2531401-Produção de forjados de aço</v>
      </c>
    </row>
    <row r="291" spans="117:117">
      <c r="DM291" t="str">
        <v>2531402-Produção de forjados de metais não-ferrosos e suas ligas</v>
      </c>
    </row>
    <row r="292" spans="117:117">
      <c r="DM292" t="str">
        <v>2532201-Produção de artefatos estampados de metal</v>
      </c>
    </row>
    <row r="293" spans="117:117">
      <c r="DM293" t="str">
        <v>2532202-Metalurgia do pó</v>
      </c>
    </row>
    <row r="294" spans="117:117">
      <c r="DM294" t="str">
        <v>2539001-Serviços de usinagem, tornearia e solda</v>
      </c>
    </row>
    <row r="295" spans="117:117">
      <c r="DM295" t="str">
        <v>2539002-Serviços de tratamento e revestimento em metais</v>
      </c>
    </row>
    <row r="296" spans="117:117">
      <c r="DM296" t="str">
        <v>2541100-Fabricação de artigos de cutelaria</v>
      </c>
    </row>
    <row r="297" spans="117:117">
      <c r="DM297" t="str">
        <v>2542000-Fabricação de artigos de serralheria, exceto esquadrias</v>
      </c>
    </row>
    <row r="298" spans="117:117">
      <c r="DM298" t="str">
        <v>2543800-Fabricação de ferramentas</v>
      </c>
    </row>
    <row r="299" spans="117:117">
      <c r="DM299" t="str">
        <v>2550101-Fabricação de equipamento bélico pesado, exceto veículos militares de combate</v>
      </c>
    </row>
    <row r="300" spans="117:117">
      <c r="DM300" t="str">
        <v>2550102-Fabricação de armas de fogo e munições</v>
      </c>
    </row>
    <row r="301" spans="117:117">
      <c r="DM301" t="str">
        <v>2591800-Fabricação de embalagens metálicas</v>
      </c>
    </row>
    <row r="302" spans="117:117">
      <c r="DM302" t="str">
        <v>2592601-Fabricação de produtos de trefilados de metal padronizados</v>
      </c>
    </row>
    <row r="303" spans="117:117">
      <c r="DM303" t="str">
        <v>2592602-Fabricação de produtos de trefilados de metal, exceto padronizados</v>
      </c>
    </row>
    <row r="304" spans="117:117">
      <c r="DM304" t="str">
        <v>2593400-Fabricação de artigos de metal para uso doméstico e pessoal</v>
      </c>
    </row>
    <row r="305" spans="117:117">
      <c r="DM305" t="str">
        <v>2599301-Serviços de confecção de armações metálicas para a construção</v>
      </c>
    </row>
    <row r="306" spans="117:117">
      <c r="DM306" t="str">
        <v>2599302-Serviço de corte e dobra de metais</v>
      </c>
    </row>
    <row r="307" spans="117:117">
      <c r="DM307" t="str">
        <v>2599399-Fabricação de outros produtos de metal não especificados</v>
      </c>
    </row>
    <row r="308" spans="117:117">
      <c r="DM308" t="str">
        <v>2610800-Fabricação de componentes eletrônicos</v>
      </c>
    </row>
    <row r="309" spans="117:117">
      <c r="DM309" t="str">
        <v>2621300-Fabricação de equipamentos de informática</v>
      </c>
    </row>
    <row r="310" spans="117:117">
      <c r="DM310" t="str">
        <v>2622100-Fabricação de periféricos para equipamentos de informática</v>
      </c>
    </row>
    <row r="311" spans="117:117">
      <c r="DM311" t="str">
        <v>2631100-Fabricação de equipamentos transmissores de comunicação, peças e acessórios</v>
      </c>
    </row>
    <row r="312" spans="117:117">
      <c r="DM312" t="str">
        <v>2632900-Fabricação de aparelhos telefônicos e de outros equipamentos de comunicação, peças e acessórios</v>
      </c>
    </row>
    <row r="313" spans="117:117">
      <c r="DM313" t="str">
        <v>2640000- Fabricação de aparelhos de recepção, reprodução, gravação e amplificação de áudio e video</v>
      </c>
    </row>
    <row r="314" spans="117:117">
      <c r="DM314" t="str">
        <v>2651500-Fabricação de aparelhos e equipamentos de medida, teste e controle</v>
      </c>
    </row>
    <row r="315" spans="117:117">
      <c r="DM315" t="str">
        <v>2652300-Fabricação de cronômetros e relógios</v>
      </c>
    </row>
    <row r="316" spans="117:117">
      <c r="DM316" t="str">
        <v>2660400-Fabricação de aparelhos eletromédicos e eletroterapêuticos e equipamentos de irradiação</v>
      </c>
    </row>
    <row r="317" spans="117:117">
      <c r="DM317" t="str">
        <v>2670101-Fabricação de equipamentos e instrumentos ópticos, peças e acessórios</v>
      </c>
    </row>
    <row r="318" spans="117:117">
      <c r="DM318" t="str">
        <v>2670102-Fabricação de aparelhos fotográficos e cinematográficos, peças e acessórios</v>
      </c>
    </row>
    <row r="319" spans="117:117">
      <c r="DM319" t="str">
        <v>2680900-Fabricação de mídias virgens, magnéticas e ópticas</v>
      </c>
    </row>
    <row r="320" spans="117:117">
      <c r="DM320" t="str">
        <v>2710401-Fabricação de geradores de corrente contínua e alternada, peças e acessórios</v>
      </c>
    </row>
    <row r="321" spans="117:117">
      <c r="DM321" t="str">
        <v>2710402-Fabricação de transformadores, indutores, conversores, sincronizadores , peças e acessórios</v>
      </c>
    </row>
    <row r="322" spans="117:117">
      <c r="DM322" t="str">
        <v>2710403-Fabricação de motores elétricos, peças e acessórios</v>
      </c>
    </row>
    <row r="323" spans="117:117">
      <c r="DM323" t="str">
        <v>2721000-Fabricação de pilhas, baterias e acumuladores elétricos, exceto para veículos automotores</v>
      </c>
    </row>
    <row r="324" spans="117:117">
      <c r="DM324" t="str">
        <v>2722801-Fabricação de baterias e acumuladores para veículos automotores</v>
      </c>
    </row>
    <row r="325" spans="117:117">
      <c r="DM325" t="str">
        <v>2722802-Recondicionamento de baterias e acumuladores para veículos automotores</v>
      </c>
    </row>
    <row r="326" spans="117:117">
      <c r="DM326" t="str">
        <v>2731700-Fabricação de aparelhos e equipamentos para distribuição e controle de energia elétrica</v>
      </c>
    </row>
    <row r="327" spans="117:117">
      <c r="DM327" t="str">
        <v>2732500-Fabricação de material elétrico para instalações em circuito de consumo</v>
      </c>
    </row>
    <row r="328" spans="117:117">
      <c r="DM328" t="str">
        <v>2733300-Fabricação de fios, cabos e condutores elétricos isolados</v>
      </c>
    </row>
    <row r="329" spans="117:117">
      <c r="DM329" t="str">
        <v>2740601-Fabricação de lâmpadas</v>
      </c>
    </row>
    <row r="330" spans="117:117">
      <c r="DM330" t="str">
        <v>2740602-Fabricação de luminárias e outros equipamentos de iluminação</v>
      </c>
    </row>
    <row r="331" spans="117:117">
      <c r="DM331" t="str">
        <v>2751100-Fabricação de fogões, refrigeradores,máquinas de lavar e secar para uso doméstico, peças/acessórios</v>
      </c>
    </row>
    <row r="332" spans="117:117">
      <c r="DM332" t="str">
        <v>2759701-Fabricação de aparelhos elétricos de uso pessoal, peças e acessórios</v>
      </c>
    </row>
    <row r="333" spans="117:117">
      <c r="DM333" t="str">
        <v>2759799-Fabricação de outros aparelhos eletrodomésticos não especificados, peças e acessórios</v>
      </c>
    </row>
    <row r="334" spans="117:117">
      <c r="DM334" t="str">
        <v>2790201-Fabricação de eletrodos, contatos e outros artigos de carvão e grafita para uso elétrico</v>
      </c>
    </row>
    <row r="335" spans="117:117">
      <c r="DM335" t="str">
        <v>2790202-Fabricação de equipamentos para sinalização e alarme</v>
      </c>
    </row>
    <row r="336" spans="117:117">
      <c r="DM336" t="str">
        <v>2790299-Fabricação de outros equipamentos e aparelhos elétricos não especificados</v>
      </c>
    </row>
    <row r="337" spans="117:117">
      <c r="DM337" t="str">
        <v>2811900-Fabricação de motores e turbinas, peças e acessórios, exceto para aviões e veículos rodoviários</v>
      </c>
    </row>
    <row r="338" spans="117:117">
      <c r="DM338" t="str">
        <v>2812700-Fabricação de equipamentos hidráulicos e pneumáticos, peças e acessórios, exceto valvulas</v>
      </c>
    </row>
    <row r="339" spans="117:117">
      <c r="DM339" t="str">
        <v>2813500-Fabricação de válvulas, registros e dispositivos semelhantes, peças e acessórios</v>
      </c>
    </row>
    <row r="340" spans="117:117">
      <c r="DM340" t="str">
        <v>2814301-Fabricação de compressores para uso industrial, peças e acessórios</v>
      </c>
    </row>
    <row r="341" spans="117:117">
      <c r="DM341" t="str">
        <v>2814302-Fabricação de compressores para uso não-industrial, peças e acessórios</v>
      </c>
    </row>
    <row r="342" spans="117:117">
      <c r="DM342" t="str">
        <v>2815101-Fabricação de rolamentos para fins industriais</v>
      </c>
    </row>
    <row r="343" spans="117:117">
      <c r="DM343" t="str">
        <v>2815102-Fabricação de equipamentos de transmissão para fins industriais, exceto rolamentos</v>
      </c>
    </row>
    <row r="344" spans="117:117">
      <c r="DM344" t="str">
        <v>2821601-Fabricação de fornos industriais, aparelhos e equipamentos não-elétricos para instalações térmicas</v>
      </c>
    </row>
    <row r="345" spans="117:117">
      <c r="DM345" t="str">
        <v>2821602-Fabricação de estufas e fornos elétricos para fins industriais, peças e acessórios</v>
      </c>
    </row>
    <row r="346" spans="117:117">
      <c r="DM346" t="str">
        <v>2822401-Fabricação de máquinas, equipamentos e aparelhos para transporte e elevação de pessoas</v>
      </c>
    </row>
    <row r="347" spans="117:117">
      <c r="DM347" t="str">
        <v>2822402-Fabricação de máquinas, equipamentos e aparelhos para transporte e elevação de cargas</v>
      </c>
    </row>
    <row r="348" spans="117:117">
      <c r="DM348" t="str">
        <v>2823200-Fabricação de máquinas e aparelhos de refrigeração e ventilação para uso industrial e comercial</v>
      </c>
    </row>
    <row r="349" spans="117:117">
      <c r="DM349" t="str">
        <v>2824101-Fabricação de aparelhos e equipamentos de ar condicionado para uso industrial</v>
      </c>
    </row>
    <row r="350" spans="117:117">
      <c r="DM350" t="str">
        <v>2824102-Fabricação de aparelhos e equipamentos de ar condicionado para uso não-industrial</v>
      </c>
    </row>
    <row r="351" spans="117:117">
      <c r="DM351" t="str">
        <v>2825900-Fabricação de máquinas e equipamentos para saneamento básico e ambiental, peças e acessórios</v>
      </c>
    </row>
    <row r="352" spans="117:117">
      <c r="DM352" t="str">
        <v>2829101-Fabricação de máquinas  e equipamentos não-eletrônicos para escritório, peças e acessórios</v>
      </c>
    </row>
    <row r="353" spans="117:117">
      <c r="DM353" t="str">
        <v>2829199-Fabricação de outras máquinas e equipamentos de uso geral não especificados anteriormente, peças e a</v>
      </c>
    </row>
    <row r="354" spans="117:117">
      <c r="DM354" t="str">
        <v>2831300-Fabricação de tratores agrícolas, peças e acessórios</v>
      </c>
    </row>
    <row r="355" spans="117:117">
      <c r="DM355" t="str">
        <v>2832100-Fabricação de equipamentos para irrigação agrícola, peças e acessórios</v>
      </c>
    </row>
    <row r="356" spans="117:117">
      <c r="DM356" t="str">
        <v>2833000-Fabricação de máquinas e equipamentos para a agropecuária, peças e acessórios, exceto para irrigação</v>
      </c>
    </row>
    <row r="357" spans="117:117">
      <c r="DM357" t="str">
        <v>2840200-Fabricação de máquinas-ferramenta, peças e acessórios</v>
      </c>
    </row>
    <row r="358" spans="117:117">
      <c r="DM358" t="str">
        <v>2851800-Fabricação de máquinas e equipamentos para a prospecção e extração de petróleo, peças e acessórios</v>
      </c>
    </row>
    <row r="359" spans="117:117">
      <c r="DM359" t="str">
        <v>2852600-Fabricação de máquinas e equipamentos de uso na extração mineral, exceto na extração de petróleo</v>
      </c>
    </row>
    <row r="360" spans="117:117">
      <c r="DM360" t="str">
        <v>2853400-Fabricação de tratores, peças e acessórios, exceto agrícolas</v>
      </c>
    </row>
    <row r="361" spans="117:117">
      <c r="DM361" t="str">
        <v>2854200-Fabricação de máquinas e equipamentos p/ terraplenagem, pavimentação e construção,exceto tratores</v>
      </c>
    </row>
    <row r="362" spans="117:117">
      <c r="DM362" t="str">
        <v>2861500-Fabricação de máquinas para a indústria metalúrgica, peças e acessórios</v>
      </c>
    </row>
    <row r="363" spans="117:117">
      <c r="DM363" t="str">
        <v>2862300-Fabricação máquinas, equipamentos para indústrias de alimentos, bebidas e fumo, peças e acessórios</v>
      </c>
    </row>
    <row r="364" spans="117:117">
      <c r="DM364" t="str">
        <v>2863100-Fabricação de máquinas e equipamentos para a indústria têxtil, peças e acessórios</v>
      </c>
    </row>
    <row r="365" spans="117:117">
      <c r="DM365" t="str">
        <v>2864000-Fabricação de máquinas e equipamentos para as indústrias do vestuário, do couro e de calçados</v>
      </c>
    </row>
    <row r="366" spans="117:117">
      <c r="DM366" t="str">
        <v>2865800-Fabricação de máquinas e equipamentos para as indústrias de celulose, papel e papelão e artefatos.</v>
      </c>
    </row>
    <row r="367" spans="117:117">
      <c r="DM367" t="str">
        <v>2866600-Fabricação de máquinas e equipamentos para a indústria do plástico, peças e acessórios</v>
      </c>
    </row>
    <row r="368" spans="117:117">
      <c r="DM368" t="str">
        <v>2869100-Fabricação de máquinas e equipamentos para uso industrial específico, peças e acessórios</v>
      </c>
    </row>
    <row r="369" spans="117:117">
      <c r="DM369" t="str">
        <v>2910701-Fabricação de automóveis, camionetas e utilitários</v>
      </c>
    </row>
    <row r="370" spans="117:117">
      <c r="DM370" t="str">
        <v>2910702-Fabricação de chassis com motor para automóveis, camionetas e utilitários</v>
      </c>
    </row>
    <row r="371" spans="117:117">
      <c r="DM371" t="str">
        <v>2910703-Fabricação de motores para automóveis, camionetas e utilitários</v>
      </c>
    </row>
    <row r="372" spans="117:117">
      <c r="DM372" t="str">
        <v>2920401-Fabricação de caminhões e ônibus</v>
      </c>
    </row>
    <row r="373" spans="117:117">
      <c r="DM373" t="str">
        <v>2920402-Fabricação de motores para caminhões e ônibus</v>
      </c>
    </row>
    <row r="374" spans="117:117">
      <c r="DM374" t="str">
        <v>2930101-Fabricação de cabines, carrocerias e reboques para caminhões</v>
      </c>
    </row>
    <row r="375" spans="117:117">
      <c r="DM375" t="str">
        <v>2930102-Fabricação de carrocerias para ônibus</v>
      </c>
    </row>
    <row r="376" spans="117:117">
      <c r="DM376" t="str">
        <v>2930103-Fabricação de cabines, carrocerias e reboques para veículos automotores, exceto caminhões e ônibus</v>
      </c>
    </row>
    <row r="377" spans="117:117">
      <c r="DM377" t="str">
        <v>2941700-Fabricação de peças e acessórios para o sistema motor de veículos automotores</v>
      </c>
    </row>
    <row r="378" spans="117:117">
      <c r="DM378" t="str">
        <v>2942500-Fabricação de peças e acessórios para os sistemas de marcha e transmissão de veículos automotores</v>
      </c>
    </row>
    <row r="379" spans="117:117">
      <c r="DM379" t="str">
        <v>2943300-Fabricação de peças e acessórios para o sistema de freios de veículos automotores</v>
      </c>
    </row>
    <row r="380" spans="117:117">
      <c r="DM380" t="str">
        <v>2944100-Fabricação de peças e acessórios para o sistema de direção e suspensão de veículos automotores</v>
      </c>
    </row>
    <row r="381" spans="117:117">
      <c r="DM381" t="str">
        <v>2945000-Fabricação de material elétrico e eletrônico para veículos automotores, exceto baterias</v>
      </c>
    </row>
    <row r="382" spans="117:117">
      <c r="DM382" t="str">
        <v>2949201-Fabricação de bancos e estofados para veículos automotores</v>
      </c>
    </row>
    <row r="383" spans="117:117">
      <c r="DM383" t="str">
        <v>2949299-Fabricação de outras peças e acessórios para veículos automotores não especificadas</v>
      </c>
    </row>
    <row r="384" spans="117:117">
      <c r="DM384" t="str">
        <v>2950600-Recondicionamento e recuperação de motores para veículos automotores</v>
      </c>
    </row>
    <row r="385" spans="117:117">
      <c r="DM385" t="str">
        <v>3011301-Construção de embarcações de grande porte</v>
      </c>
    </row>
    <row r="386" spans="117:117">
      <c r="DM386" t="str">
        <v>3011302-Construção de embarcações para uso comercial e para usos especiais, exceto de grande porte</v>
      </c>
    </row>
    <row r="387" spans="117:117">
      <c r="DM387" t="str">
        <v>3012100-Construção de embarcações para esporte e lazer</v>
      </c>
    </row>
    <row r="388" spans="117:117">
      <c r="DM388" t="str">
        <v>3031800-Fabricação de locomotivas, vagões e outros materiais rodantes</v>
      </c>
    </row>
    <row r="389" spans="117:117">
      <c r="DM389" t="str">
        <v>3032600-Fabricação de peças e acessórios para veículos ferroviários</v>
      </c>
    </row>
    <row r="390" spans="117:117">
      <c r="DM390" t="str">
        <v>3041500-Fabricação de aeronaves</v>
      </c>
    </row>
    <row r="391" spans="117:117">
      <c r="DM391" t="str">
        <v>3042300-Fabricação de turbinas, motores e outros componentes e peças para aeronaves</v>
      </c>
    </row>
    <row r="392" spans="117:117">
      <c r="DM392" t="str">
        <v>3050400-Fabricação de veículos militares de combate</v>
      </c>
    </row>
    <row r="393" spans="117:117">
      <c r="DM393" t="str">
        <v>3091101-Fabricação de motocicletas</v>
      </c>
    </row>
    <row r="394" spans="117:117">
      <c r="DM394" t="str">
        <v>3091102-Fabricação de peças e acessórios para motocicletas</v>
      </c>
    </row>
    <row r="395" spans="117:117">
      <c r="DM395" t="str">
        <v>3092000-Fabricação de bicicletas e triciclos não-motorizados, peças e acessórios</v>
      </c>
    </row>
    <row r="396" spans="117:117">
      <c r="DM396" t="str">
        <v>3099700-Fabricação de equipamentos de transporte não especificados</v>
      </c>
    </row>
    <row r="397" spans="117:117">
      <c r="DM397" t="str">
        <v>3101200-Fabricação de móveis com predominância de madeira</v>
      </c>
    </row>
    <row r="398" spans="117:117">
      <c r="DM398" t="str">
        <v>3102100-Fabricação de móveis com predominância de metal</v>
      </c>
    </row>
    <row r="399" spans="117:117">
      <c r="DM399" t="str">
        <v>3103900-Fabricação de móveis de outros materiais, exceto madeira e metal</v>
      </c>
    </row>
    <row r="400" spans="117:117">
      <c r="DM400" t="str">
        <v>3104700-Fabricação de colchões</v>
      </c>
    </row>
    <row r="401" spans="117:117">
      <c r="DM401" t="str">
        <v>3211601-Lapidação de gemas</v>
      </c>
    </row>
    <row r="402" spans="117:117">
      <c r="DM402" t="str">
        <v>3211602-Fabricação de artefatos de joalheria e ourivesaria</v>
      </c>
    </row>
    <row r="403" spans="117:117">
      <c r="DM403" t="str">
        <v>3211603-Cunhagem de moedas e medalhas</v>
      </c>
    </row>
    <row r="404" spans="117:117">
      <c r="DM404" t="str">
        <v>3212400-Fabricação de bijuterias e artefatos semelhantes</v>
      </c>
    </row>
    <row r="405" spans="117:117">
      <c r="DM405" t="str">
        <v>3220500-Fabricação de instrumentos musicais, peças e acessórios</v>
      </c>
    </row>
    <row r="406" spans="117:117">
      <c r="DM406" t="str">
        <v>3230200-Fabricação de artefatos para pesca e esporte</v>
      </c>
    </row>
    <row r="407" spans="117:117">
      <c r="DM407" t="str">
        <v>3240001-Fabricação de jogos eletrônicos</v>
      </c>
    </row>
    <row r="408" spans="117:117">
      <c r="DM408" t="str">
        <v>3240002-Fabricação de mesas de bilhar, de sinuca e acessórios não associada à locação</v>
      </c>
    </row>
    <row r="409" spans="117:117">
      <c r="DM409" t="str">
        <v>3240003-Fabricação de mesas de bilhar, de sinuca e acessórios associada à locação</v>
      </c>
    </row>
    <row r="410" spans="117:117">
      <c r="DM410" t="str">
        <v>3240099-Fabricação de outros brinquedos e jogos recreativos não especificados</v>
      </c>
    </row>
    <row r="411" spans="117:117">
      <c r="DM411" t="str">
        <v>3250701-Fabricação instrumentos não-eletrônicos e utens. de uso médico, cirúrgico, odonto. e de laboratório</v>
      </c>
    </row>
    <row r="412" spans="117:117">
      <c r="DM412" t="str">
        <v>3250702-Fabricação de mobiliário para uso médico, cirúrgico, odontológico e de laboratório</v>
      </c>
    </row>
    <row r="413" spans="117:117">
      <c r="DM413" t="str">
        <v>3250703-Fabricação de aparelhos e utensílios para correção de defeitos físicos e aparelhos ortopédicos em ge</v>
      </c>
    </row>
    <row r="414" spans="117:117">
      <c r="DM414" t="str">
        <v>3250704-Fabricação de aparelhos e utensílios para correção de defeitos físicos e aparelhos ortopédicos</v>
      </c>
    </row>
    <row r="415" spans="117:117">
      <c r="DM415" t="str">
        <v>3250705-Fabricação de materiais para medicina e odontologia</v>
      </c>
    </row>
    <row r="416" spans="117:117">
      <c r="DM416" t="str">
        <v>3250706-Serviços de prótese dentária</v>
      </c>
    </row>
    <row r="417" spans="117:117">
      <c r="DM417" t="str">
        <v>3250707-Fabricação de artigos ópticos</v>
      </c>
    </row>
    <row r="418" spans="117:117">
      <c r="DM418" t="str">
        <v>3250709-Serviço de laboratório óptico</v>
      </c>
    </row>
    <row r="419" spans="117:117">
      <c r="DM419" t="str">
        <v>3291400-Fabricação de escovas, pincéis e vassouras</v>
      </c>
    </row>
    <row r="420" spans="117:117">
      <c r="DM420" t="str">
        <v>3292201-Fabricação de roupas de proteção e segurança e resistentes a fogo</v>
      </c>
    </row>
    <row r="421" spans="117:117">
      <c r="DM421" t="str">
        <v>3292202-Fabricação de equipamentos e acessórios para segurança pessoal e profissional</v>
      </c>
    </row>
    <row r="422" spans="117:117">
      <c r="DM422" t="str">
        <v>3299001-Fabricação de guarda-chuvas e similares</v>
      </c>
    </row>
    <row r="423" spans="117:117">
      <c r="DM423" t="str">
        <v>3299002-Fabricação de canetas, lápis e outros artigos para escritório</v>
      </c>
    </row>
    <row r="424" spans="117:117">
      <c r="DM424" t="str">
        <v>3299003-Fabricação de letras, letreiros e placas de qualquer material, exceto luminosos</v>
      </c>
    </row>
    <row r="425" spans="117:117">
      <c r="DM425" t="str">
        <v>3299004-Fabricação de painéis e letreiros luminosos</v>
      </c>
    </row>
    <row r="426" spans="117:117">
      <c r="DM426" t="str">
        <v>3299005-Fabricação de aviamentos para costura</v>
      </c>
    </row>
    <row r="427" spans="117:117">
      <c r="DM427" t="str">
        <v>3299006-Fabricação de velas, inclusive decorativas</v>
      </c>
    </row>
    <row r="428" spans="117:117">
      <c r="DM428" t="str">
        <v>3299099-Fabricação de produtos diversos não especificados</v>
      </c>
    </row>
    <row r="429" spans="117:117">
      <c r="DM429" t="str">
        <v>3311200-Manutenção e reparação de tanques, reservatórios metálicos e caldeiras, exceto para veículos</v>
      </c>
    </row>
    <row r="430" spans="117:117">
      <c r="DM430" t="str">
        <v>3312102-Manutenção e reparação de aparelhos e instrumentos de medida, teste e controle</v>
      </c>
    </row>
    <row r="431" spans="117:117">
      <c r="DM431" t="str">
        <v>3312103-Manutenção e reparação de aparelhos eletromédicos e eletroterapêuticos e equipamentos de irradiação</v>
      </c>
    </row>
    <row r="432" spans="117:117">
      <c r="DM432" t="str">
        <v>3312104-Manutenção e reparação de equipamentos e instrumentos ópticos</v>
      </c>
    </row>
    <row r="433" spans="117:117">
      <c r="DM433" t="str">
        <v>3313901-Manutenção e reparação de geradores, transformadores e motores elétricos</v>
      </c>
    </row>
    <row r="434" spans="117:117">
      <c r="DM434" t="str">
        <v>3313902-Manutenção e reparação de baterias e acumuladores elétricos, exceto para veículos</v>
      </c>
    </row>
    <row r="435" spans="117:117">
      <c r="DM435" t="str">
        <v>3313999-Manutenção e reparação de máquinas, aparelhos e materiais elétricos não especificados</v>
      </c>
    </row>
    <row r="436" spans="117:117">
      <c r="DM436" t="str">
        <v>3314701-Manutenção e reparação de máquinas motrizes não-elétricas</v>
      </c>
    </row>
    <row r="437" spans="117:117">
      <c r="DM437" t="str">
        <v>3314702-Manutenção e reparação de equipamentos hidráulicos e pneumáticos, exceto válvulas</v>
      </c>
    </row>
    <row r="438" spans="117:117">
      <c r="DM438" t="str">
        <v>3314703-Manutenção e reparação de válvulas industriais</v>
      </c>
    </row>
    <row r="439" spans="117:117">
      <c r="DM439" t="str">
        <v>3314704-Manutenção e reparação de compressores</v>
      </c>
    </row>
    <row r="440" spans="117:117">
      <c r="DM440" t="str">
        <v>3314705-Manutenção e reparação de equipamentos de transmissão para fins industriais</v>
      </c>
    </row>
    <row r="441" spans="117:117">
      <c r="DM441" t="str">
        <v>3314706-Manutenção e reparação de máquinas, aparelhos e equipamentos para instalações térmicas</v>
      </c>
    </row>
    <row r="442" spans="117:117">
      <c r="DM442" t="str">
        <v>3314707-Manutenção / reparação de máquinas e aparelhos de refrigeração e ventilação</v>
      </c>
    </row>
    <row r="443" spans="117:117">
      <c r="DM443" t="str">
        <v>3314708-Manutenção e reparação de máquinas, equipamentos e aparelhos para transporte e elevação de cargas</v>
      </c>
    </row>
    <row r="444" spans="117:117">
      <c r="DM444" t="str">
        <v>3314709-Manutenção e reparação de máquinas e equipamentos não-eletrônicos para escritório</v>
      </c>
    </row>
    <row r="445" spans="117:117">
      <c r="DM445" t="str">
        <v>3314710-Manutenção e reparação de máquinas e equipamentos para uso geral não especificados</v>
      </c>
    </row>
    <row r="446" spans="117:117">
      <c r="DM446" t="str">
        <v>3314711-Manutenção e reparação de máquinas e equipamentos para agricultura e pecuária</v>
      </c>
    </row>
    <row r="447" spans="117:117">
      <c r="DM447" t="str">
        <v>3314712-Manutenção e reparação de tratores agrícolas</v>
      </c>
    </row>
    <row r="448" spans="117:117">
      <c r="DM448" t="str">
        <v>3314713-Manutenção e reparação de máquinas-ferramenta</v>
      </c>
    </row>
    <row r="449" spans="117:117">
      <c r="DM449" t="str">
        <v>3314714-Manutenção e reparação de máquinas e equipamentos para a prospecção e extração de petróleo</v>
      </c>
    </row>
    <row r="450" spans="117:117">
      <c r="DM450" t="str">
        <v>3314715-Manutenção e reparação de máquinas e equipamentos para uso na extração mineral</v>
      </c>
    </row>
    <row r="451" spans="117:117">
      <c r="DM451" t="str">
        <v>3314716-Manutenção e reparação de tratores, exceto agrícolas</v>
      </c>
    </row>
    <row r="452" spans="117:117">
      <c r="DM452" t="str">
        <v>3314717-Manutenção e reparação de máquinas e equipamentos de terraplenagem, pavimentação e construção</v>
      </c>
    </row>
    <row r="453" spans="117:117">
      <c r="DM453" t="str">
        <v>3314718-Manutenção e reparação de máquinas para a indústria metalúrgica, exceto máquinas-ferramenta</v>
      </c>
    </row>
    <row r="454" spans="117:117">
      <c r="DM454" t="str">
        <v>3314719-Manutenção e reparação de máquinas e equipamentos para as indústrias de alimentos, bebidas e fumo</v>
      </c>
    </row>
    <row r="455" spans="117:117">
      <c r="DM455" t="str">
        <v>3314720-Manutenção e reparação de máquinas e equipamentos para a indústria têxtil, do vestuário</v>
      </c>
    </row>
    <row r="456" spans="117:117">
      <c r="DM456" t="str">
        <v>3314721-Manutenção e reparação de máquinas e aparelhos para a indústria de celulose e papel</v>
      </c>
    </row>
    <row r="457" spans="117:117">
      <c r="DM457" t="str">
        <v>3314722-Manutenção e reparação de máquinas e aparelhos para a indústria do plástico</v>
      </c>
    </row>
    <row r="458" spans="117:117">
      <c r="DM458" t="str">
        <v>3314799-Manutenção e reparação de outras máquinas e equipamentos para usos industriais não especificados</v>
      </c>
    </row>
    <row r="459" spans="117:117">
      <c r="DM459" t="str">
        <v>3315500-Manutenção e reparação de veículos ferroviários</v>
      </c>
    </row>
    <row r="460" spans="117:117">
      <c r="DM460" t="str">
        <v>3316301-Manutenção e reparação de aeronaves, exceto a manutenção na pista</v>
      </c>
    </row>
    <row r="461" spans="117:117">
      <c r="DM461" t="str">
        <v>3316302-Manutenção de aeronaves na pista</v>
      </c>
    </row>
    <row r="462" spans="117:117">
      <c r="DM462" t="str">
        <v>3317101-Manutenção e reparação de embarcações e estruturas flutuantes</v>
      </c>
    </row>
    <row r="463" spans="117:117">
      <c r="DM463" t="str">
        <v>3317102-Manutenção e reparação de embarcações para esporte e lazer</v>
      </c>
    </row>
    <row r="464" spans="117:117">
      <c r="DM464" t="str">
        <v>3319800-Manutenção e reparação de equipamentos e produtos não especificados</v>
      </c>
    </row>
    <row r="465" spans="117:117">
      <c r="DM465" t="str">
        <v>3321000-Instalação de máquinas e equipamentos industriais</v>
      </c>
    </row>
    <row r="466" spans="117:117">
      <c r="DM466" t="str">
        <v>3329501-Serviços de montagem de móveis de qualquer material</v>
      </c>
    </row>
    <row r="467" spans="117:117">
      <c r="DM467" t="str">
        <v>3329599-Instalação de outros equipamentos não especificados anteriormente</v>
      </c>
    </row>
  </sheetData>
  <sheetProtection algorithmName="SHA-512" hashValue="zWPeLQ1f0aW7flCX82H/ORXWpHnUwtAJqCyj/1BZIFc+ydDUZejOyVKDX/8T52DQ38blpC7qq8ebgUqF2WIJAQ==" saltValue="naRYoA+HCutH6c+MHfnGqQ==" spinCount="100000" sheet="1" objects="1" scenarios="1" selectLockedCells="1" selectUnlockedCells="1"/>
  <mergeCells count="97">
    <mergeCell ref="F165:H165"/>
    <mergeCell ref="T165:V165"/>
    <mergeCell ref="AH165:AJ165"/>
    <mergeCell ref="U2:Y2"/>
    <mergeCell ref="G2:K2"/>
    <mergeCell ref="T109:T122"/>
    <mergeCell ref="AI2:AM2"/>
    <mergeCell ref="AH123:AH150"/>
    <mergeCell ref="M88:M90"/>
    <mergeCell ref="M100:M102"/>
    <mergeCell ref="M109:M111"/>
    <mergeCell ref="AD109:AD122"/>
    <mergeCell ref="AD100:AD108"/>
    <mergeCell ref="AA100:AA102"/>
    <mergeCell ref="AD94:AD99"/>
    <mergeCell ref="F159:F164"/>
    <mergeCell ref="AH88:AH93"/>
    <mergeCell ref="AO88:AO90"/>
    <mergeCell ref="AR88:AR93"/>
    <mergeCell ref="AH94:AH99"/>
    <mergeCell ref="AR109:AR122"/>
    <mergeCell ref="AH83:AR83"/>
    <mergeCell ref="AH85:AH87"/>
    <mergeCell ref="AI85:AI87"/>
    <mergeCell ref="AO85:AO87"/>
    <mergeCell ref="AP85:AP87"/>
    <mergeCell ref="AQ85:AQ87"/>
    <mergeCell ref="AR85:AR87"/>
    <mergeCell ref="C159:E164"/>
    <mergeCell ref="AH109:AH122"/>
    <mergeCell ref="T166:V166"/>
    <mergeCell ref="T151:T152"/>
    <mergeCell ref="AD151:AD152"/>
    <mergeCell ref="T156:T158"/>
    <mergeCell ref="AD156:AD158"/>
    <mergeCell ref="T159:T164"/>
    <mergeCell ref="F166:H166"/>
    <mergeCell ref="F151:F152"/>
    <mergeCell ref="AH156:AH158"/>
    <mergeCell ref="F123:F150"/>
    <mergeCell ref="T123:T150"/>
    <mergeCell ref="AD123:AD150"/>
    <mergeCell ref="AA109:AA111"/>
    <mergeCell ref="AH159:AH164"/>
    <mergeCell ref="AT2:BD2"/>
    <mergeCell ref="BI2:BS2"/>
    <mergeCell ref="F156:F158"/>
    <mergeCell ref="P123:P150"/>
    <mergeCell ref="P151:P152"/>
    <mergeCell ref="P156:P158"/>
    <mergeCell ref="F85:F87"/>
    <mergeCell ref="F88:F93"/>
    <mergeCell ref="F94:F99"/>
    <mergeCell ref="F100:F108"/>
    <mergeCell ref="P88:P93"/>
    <mergeCell ref="F83:P83"/>
    <mergeCell ref="M85:M87"/>
    <mergeCell ref="N85:N87"/>
    <mergeCell ref="O85:O87"/>
    <mergeCell ref="T100:T108"/>
    <mergeCell ref="M94:M96"/>
    <mergeCell ref="P94:P99"/>
    <mergeCell ref="P100:P108"/>
    <mergeCell ref="P109:P122"/>
    <mergeCell ref="AA94:AA96"/>
    <mergeCell ref="BI23:BS23"/>
    <mergeCell ref="T167:V167"/>
    <mergeCell ref="AH167:AJ167"/>
    <mergeCell ref="P85:P87"/>
    <mergeCell ref="T83:AD83"/>
    <mergeCell ref="AH166:AJ166"/>
    <mergeCell ref="AR156:AR158"/>
    <mergeCell ref="AH100:AH108"/>
    <mergeCell ref="AR100:AR108"/>
    <mergeCell ref="AR123:AR150"/>
    <mergeCell ref="AH151:AH152"/>
    <mergeCell ref="AR151:AR152"/>
    <mergeCell ref="AO94:AO96"/>
    <mergeCell ref="AR94:AR99"/>
    <mergeCell ref="AO100:AO102"/>
    <mergeCell ref="AO109:AO111"/>
    <mergeCell ref="L73:L78"/>
    <mergeCell ref="F109:F122"/>
    <mergeCell ref="G85:G87"/>
    <mergeCell ref="F167:H167"/>
    <mergeCell ref="AT23:BD23"/>
    <mergeCell ref="AT44:BD44"/>
    <mergeCell ref="T85:T87"/>
    <mergeCell ref="U85:U87"/>
    <mergeCell ref="AA85:AA87"/>
    <mergeCell ref="AB85:AB87"/>
    <mergeCell ref="AC85:AC87"/>
    <mergeCell ref="AD85:AD87"/>
    <mergeCell ref="T88:T93"/>
    <mergeCell ref="AA88:AA90"/>
    <mergeCell ref="AD88:AD93"/>
    <mergeCell ref="T94:T99"/>
  </mergeCells>
  <phoneticPr fontId="69" type="noConversion"/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ignoredErrors>
    <ignoredError sqref="H138:K138 J15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CA698-F6C0-40CB-89F0-B8AE704155F4}">
  <sheetPr codeName="Planilha12">
    <tabColor rgb="FFFFFF00"/>
  </sheetPr>
  <dimension ref="C2:Y31"/>
  <sheetViews>
    <sheetView showGridLines="0" topLeftCell="A12" zoomScaleNormal="100" workbookViewId="0">
      <selection activeCell="U1" sqref="U1:XFD1048576"/>
    </sheetView>
  </sheetViews>
  <sheetFormatPr defaultColWidth="0" defaultRowHeight="15"/>
  <cols>
    <col min="1" max="1" width="2.85546875" customWidth="1"/>
    <col min="2" max="2" width="2.140625" customWidth="1"/>
    <col min="3" max="18" width="9.140625" customWidth="1"/>
    <col min="19" max="19" width="2.42578125" customWidth="1"/>
    <col min="20" max="20" width="2.85546875" customWidth="1"/>
  </cols>
  <sheetData>
    <row r="2" spans="3:25" ht="21" customHeight="1">
      <c r="C2" s="1055" t="s">
        <v>730</v>
      </c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  <c r="Q2" s="1056"/>
      <c r="R2" s="1057"/>
      <c r="S2" s="675"/>
      <c r="T2" s="675"/>
      <c r="U2" s="675"/>
      <c r="V2" s="675"/>
      <c r="W2" s="675"/>
      <c r="X2" s="675"/>
      <c r="Y2" s="675"/>
    </row>
    <row r="3" spans="3:25" ht="29.25" customHeight="1">
      <c r="C3" s="1052" t="s">
        <v>2400</v>
      </c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  <c r="O3" s="1053"/>
      <c r="P3" s="1053"/>
      <c r="Q3" s="1053"/>
      <c r="R3" s="1054"/>
      <c r="S3" s="676"/>
      <c r="T3" s="676"/>
      <c r="U3" s="676"/>
      <c r="V3" s="676"/>
      <c r="W3" s="676"/>
      <c r="X3" s="676"/>
      <c r="Y3" s="676"/>
    </row>
    <row r="4" spans="3:25" ht="18.75" customHeight="1">
      <c r="C4" s="1028" t="s">
        <v>2446</v>
      </c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30"/>
      <c r="S4" s="676"/>
      <c r="T4" s="676"/>
      <c r="U4" s="676"/>
      <c r="V4" s="676"/>
      <c r="W4" s="676"/>
      <c r="X4" s="676"/>
      <c r="Y4" s="676"/>
    </row>
    <row r="5" spans="3:25" ht="31.5" customHeight="1">
      <c r="C5" s="1028" t="s">
        <v>2378</v>
      </c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29"/>
      <c r="P5" s="1029"/>
      <c r="Q5" s="1029"/>
      <c r="R5" s="1030"/>
      <c r="S5" s="676"/>
      <c r="T5" s="676"/>
      <c r="U5" s="676"/>
      <c r="V5" s="676"/>
      <c r="W5" s="676"/>
      <c r="X5" s="676"/>
      <c r="Y5" s="676"/>
    </row>
    <row r="6" spans="3:25" ht="48.75" customHeight="1">
      <c r="C6" s="1028" t="s">
        <v>2389</v>
      </c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29"/>
      <c r="P6" s="1029"/>
      <c r="Q6" s="1029"/>
      <c r="R6" s="1030"/>
      <c r="S6" s="676"/>
      <c r="T6" s="676"/>
      <c r="U6" s="676"/>
      <c r="V6" s="676"/>
      <c r="W6" s="676"/>
      <c r="X6" s="676"/>
      <c r="Y6" s="676"/>
    </row>
    <row r="7" spans="3:25" ht="30" customHeight="1">
      <c r="C7" s="1028" t="s">
        <v>2388</v>
      </c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29"/>
      <c r="P7" s="1029"/>
      <c r="Q7" s="1029"/>
      <c r="R7" s="1030"/>
      <c r="S7" s="676"/>
      <c r="T7" s="676"/>
      <c r="U7" s="676"/>
      <c r="V7" s="676"/>
      <c r="W7" s="676"/>
      <c r="X7" s="676"/>
      <c r="Y7" s="676"/>
    </row>
    <row r="8" spans="3:25" ht="16.5" customHeight="1">
      <c r="C8" s="1033" t="s">
        <v>3</v>
      </c>
      <c r="D8" s="1034"/>
      <c r="E8" s="1034"/>
      <c r="F8" s="1034"/>
      <c r="G8" s="1034"/>
      <c r="H8" s="1034"/>
      <c r="I8" s="1034"/>
      <c r="J8" s="1034"/>
      <c r="K8" s="1034"/>
      <c r="L8" s="1034"/>
      <c r="M8" s="1034"/>
      <c r="N8" s="1034"/>
      <c r="O8" s="1034"/>
      <c r="P8" s="1034"/>
      <c r="Q8" s="1034"/>
      <c r="R8" s="1035"/>
      <c r="S8" s="676"/>
      <c r="T8" s="676"/>
      <c r="U8" s="676"/>
      <c r="V8" s="676"/>
      <c r="W8" s="676"/>
      <c r="X8" s="676"/>
      <c r="Y8" s="676"/>
    </row>
    <row r="9" spans="3:25" ht="15.75" customHeight="1">
      <c r="C9" s="1028" t="s">
        <v>4</v>
      </c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29"/>
      <c r="P9" s="1029"/>
      <c r="Q9" s="1029"/>
      <c r="R9" s="1030"/>
      <c r="S9" s="676"/>
      <c r="T9" s="676"/>
      <c r="U9" s="676"/>
      <c r="V9" s="676"/>
      <c r="W9" s="676"/>
      <c r="X9" s="676"/>
      <c r="Y9" s="676"/>
    </row>
    <row r="10" spans="3:25" ht="15.75" customHeight="1">
      <c r="C10" s="1028" t="s">
        <v>5</v>
      </c>
      <c r="D10" s="1029"/>
      <c r="E10" s="1029"/>
      <c r="F10" s="1029"/>
      <c r="G10" s="1029"/>
      <c r="H10" s="1029"/>
      <c r="I10" s="1029"/>
      <c r="J10" s="1029"/>
      <c r="K10" s="1029"/>
      <c r="L10" s="1029"/>
      <c r="M10" s="1029"/>
      <c r="N10" s="1029"/>
      <c r="O10" s="1029"/>
      <c r="P10" s="1029"/>
      <c r="Q10" s="1029"/>
      <c r="R10" s="1030"/>
      <c r="S10" s="676"/>
      <c r="T10" s="676"/>
      <c r="U10" s="676"/>
      <c r="V10" s="676"/>
      <c r="W10" s="676"/>
      <c r="X10" s="676"/>
      <c r="Y10" s="676"/>
    </row>
    <row r="11" spans="3:25" ht="15.75" customHeight="1">
      <c r="C11" s="1028" t="s">
        <v>6</v>
      </c>
      <c r="D11" s="1029"/>
      <c r="E11" s="1029"/>
      <c r="F11" s="1029"/>
      <c r="G11" s="1029"/>
      <c r="H11" s="1029"/>
      <c r="I11" s="1029"/>
      <c r="J11" s="1029"/>
      <c r="K11" s="1029"/>
      <c r="L11" s="1029"/>
      <c r="M11" s="1029"/>
      <c r="N11" s="1029"/>
      <c r="O11" s="1029"/>
      <c r="P11" s="1029"/>
      <c r="Q11" s="1029"/>
      <c r="R11" s="1030"/>
      <c r="S11" s="676"/>
      <c r="T11" s="676"/>
      <c r="U11" s="676"/>
      <c r="V11" s="676"/>
      <c r="W11" s="676"/>
      <c r="X11" s="676"/>
      <c r="Y11" s="676"/>
    </row>
    <row r="12" spans="3:25" ht="16.5" customHeight="1">
      <c r="C12" s="1028" t="s">
        <v>7</v>
      </c>
      <c r="D12" s="1029"/>
      <c r="E12" s="1029"/>
      <c r="F12" s="1029"/>
      <c r="G12" s="1029"/>
      <c r="H12" s="1029"/>
      <c r="I12" s="1029"/>
      <c r="J12" s="1029"/>
      <c r="K12" s="1029"/>
      <c r="L12" s="1029"/>
      <c r="M12" s="1029"/>
      <c r="N12" s="1029"/>
      <c r="O12" s="1029"/>
      <c r="P12" s="1029"/>
      <c r="Q12" s="1029"/>
      <c r="R12" s="1030"/>
      <c r="S12" s="676"/>
      <c r="T12" s="676"/>
      <c r="U12" s="676"/>
      <c r="V12" s="676"/>
      <c r="W12" s="676"/>
      <c r="X12" s="676"/>
      <c r="Y12" s="676"/>
    </row>
    <row r="13" spans="3:25" ht="15.75" customHeight="1">
      <c r="C13" s="1028" t="s">
        <v>2391</v>
      </c>
      <c r="D13" s="1029"/>
      <c r="E13" s="1029"/>
      <c r="F13" s="1029"/>
      <c r="G13" s="1029"/>
      <c r="H13" s="1029"/>
      <c r="I13" s="1029"/>
      <c r="J13" s="1029"/>
      <c r="K13" s="1029"/>
      <c r="L13" s="1029"/>
      <c r="M13" s="1029"/>
      <c r="N13" s="1029"/>
      <c r="O13" s="1029"/>
      <c r="P13" s="1029"/>
      <c r="Q13" s="1029"/>
      <c r="R13" s="1030"/>
      <c r="S13" s="676"/>
      <c r="T13" s="676"/>
      <c r="U13" s="676"/>
      <c r="V13" s="676"/>
      <c r="W13" s="676"/>
      <c r="X13" s="676"/>
      <c r="Y13" s="676"/>
    </row>
    <row r="14" spans="3:25" ht="17.25" customHeight="1">
      <c r="C14" s="1028" t="s">
        <v>2392</v>
      </c>
      <c r="D14" s="1029"/>
      <c r="E14" s="1029"/>
      <c r="F14" s="1029"/>
      <c r="G14" s="1029"/>
      <c r="H14" s="1029"/>
      <c r="I14" s="1029"/>
      <c r="J14" s="1029"/>
      <c r="K14" s="1029"/>
      <c r="L14" s="1029"/>
      <c r="M14" s="1029"/>
      <c r="N14" s="1029"/>
      <c r="O14" s="1029"/>
      <c r="P14" s="1029"/>
      <c r="Q14" s="1029"/>
      <c r="R14" s="1030"/>
      <c r="S14" s="676"/>
      <c r="T14" s="676"/>
      <c r="U14" s="676"/>
      <c r="V14" s="676"/>
      <c r="W14" s="676"/>
      <c r="X14" s="676"/>
      <c r="Y14" s="676"/>
    </row>
    <row r="15" spans="3:25" ht="18.75" customHeight="1">
      <c r="C15" s="1028" t="s">
        <v>2398</v>
      </c>
      <c r="D15" s="1029"/>
      <c r="E15" s="1029"/>
      <c r="F15" s="1029"/>
      <c r="G15" s="1029"/>
      <c r="H15" s="1029"/>
      <c r="I15" s="1029"/>
      <c r="J15" s="1029"/>
      <c r="K15" s="1029"/>
      <c r="L15" s="1029"/>
      <c r="M15" s="1029"/>
      <c r="N15" s="1029"/>
      <c r="O15" s="1029"/>
      <c r="P15" s="1029"/>
      <c r="Q15" s="1029"/>
      <c r="R15" s="1030"/>
      <c r="S15" s="676"/>
      <c r="T15" s="676"/>
      <c r="U15" s="676"/>
      <c r="V15" s="676"/>
      <c r="W15" s="676"/>
      <c r="X15" s="676"/>
      <c r="Y15" s="676"/>
    </row>
    <row r="16" spans="3:25" ht="15" customHeight="1">
      <c r="C16" s="1028" t="s">
        <v>847</v>
      </c>
      <c r="D16" s="1029"/>
      <c r="E16" s="1029"/>
      <c r="F16" s="1029"/>
      <c r="G16" s="1029"/>
      <c r="H16" s="1029"/>
      <c r="I16" s="1029"/>
      <c r="J16" s="1029"/>
      <c r="K16" s="1029"/>
      <c r="L16" s="1029"/>
      <c r="M16" s="1029"/>
      <c r="N16" s="1029"/>
      <c r="O16" s="1029"/>
      <c r="P16" s="1029"/>
      <c r="Q16" s="1029"/>
      <c r="R16" s="1030"/>
      <c r="S16" s="676"/>
      <c r="T16" s="676"/>
      <c r="U16" s="676"/>
      <c r="V16" s="676"/>
      <c r="W16" s="676"/>
      <c r="X16" s="676"/>
      <c r="Y16" s="676"/>
    </row>
    <row r="17" spans="3:25" ht="18" customHeight="1">
      <c r="C17" s="1033" t="s">
        <v>846</v>
      </c>
      <c r="D17" s="1034"/>
      <c r="E17" s="1034"/>
      <c r="F17" s="1034"/>
      <c r="G17" s="1034"/>
      <c r="H17" s="1034"/>
      <c r="I17" s="1034"/>
      <c r="J17" s="1034"/>
      <c r="K17" s="1034"/>
      <c r="L17" s="1034"/>
      <c r="M17" s="1034"/>
      <c r="N17" s="1034"/>
      <c r="O17" s="1034"/>
      <c r="P17" s="1034"/>
      <c r="Q17" s="1034"/>
      <c r="R17" s="1035"/>
      <c r="S17" s="676"/>
      <c r="T17" s="676"/>
      <c r="U17" s="676"/>
      <c r="V17" s="676"/>
      <c r="W17" s="676"/>
      <c r="X17" s="676"/>
      <c r="Y17" s="676"/>
    </row>
    <row r="18" spans="3:25" ht="18.75" customHeight="1">
      <c r="C18" s="1028" t="s">
        <v>866</v>
      </c>
      <c r="D18" s="1029"/>
      <c r="E18" s="1029"/>
      <c r="F18" s="1029"/>
      <c r="G18" s="1029"/>
      <c r="H18" s="1029"/>
      <c r="I18" s="1029"/>
      <c r="J18" s="1029"/>
      <c r="K18" s="1029"/>
      <c r="L18" s="1029"/>
      <c r="M18" s="1029"/>
      <c r="N18" s="1029"/>
      <c r="O18" s="1029"/>
      <c r="P18" s="1029"/>
      <c r="Q18" s="1029"/>
      <c r="R18" s="1030"/>
      <c r="S18" s="676"/>
      <c r="T18" s="676"/>
      <c r="U18" s="676"/>
      <c r="V18" s="676"/>
      <c r="W18" s="676"/>
      <c r="X18" s="676"/>
      <c r="Y18" s="676"/>
    </row>
    <row r="19" spans="3:25" ht="15.75" customHeight="1">
      <c r="C19" s="1036" t="s">
        <v>867</v>
      </c>
      <c r="D19" s="1037"/>
      <c r="E19" s="1037"/>
      <c r="F19" s="1037"/>
      <c r="G19" s="1037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8"/>
      <c r="S19" s="676"/>
      <c r="T19" s="676"/>
      <c r="U19" s="676"/>
      <c r="V19" s="676"/>
      <c r="W19" s="676"/>
      <c r="X19" s="676"/>
      <c r="Y19" s="676"/>
    </row>
    <row r="20" spans="3:25" ht="16.5" customHeight="1">
      <c r="C20" s="1039" t="s">
        <v>2393</v>
      </c>
      <c r="D20" s="1040"/>
      <c r="E20" s="1040"/>
      <c r="F20" s="1040"/>
      <c r="G20" s="1040"/>
      <c r="H20" s="1040"/>
      <c r="I20" s="1040"/>
      <c r="J20" s="1040"/>
      <c r="K20" s="1040"/>
      <c r="L20" s="1040"/>
      <c r="M20" s="1040"/>
      <c r="N20" s="1040"/>
      <c r="O20" s="1040"/>
      <c r="P20" s="1040"/>
      <c r="Q20" s="1040"/>
      <c r="R20" s="1041"/>
      <c r="S20" s="676"/>
      <c r="T20" s="676"/>
      <c r="U20" s="676"/>
      <c r="V20" s="676"/>
      <c r="W20" s="676"/>
      <c r="X20" s="676"/>
      <c r="Y20" s="676"/>
    </row>
    <row r="21" spans="3:25" ht="3.75" customHeight="1"/>
    <row r="22" spans="3:25" ht="32.25" customHeight="1">
      <c r="C22" s="1382" t="s">
        <v>2403</v>
      </c>
      <c r="D22" s="1383"/>
      <c r="E22" s="1383"/>
      <c r="F22" s="1383"/>
      <c r="G22" s="1383"/>
      <c r="H22" s="1383"/>
      <c r="I22" s="1383"/>
      <c r="J22" s="1383"/>
      <c r="K22" s="1383"/>
      <c r="L22" s="1383"/>
      <c r="M22" s="1383"/>
      <c r="N22" s="1383"/>
      <c r="O22" s="1383"/>
      <c r="P22" s="1383"/>
      <c r="Q22" s="1383"/>
      <c r="R22" s="1384"/>
      <c r="S22" s="678"/>
      <c r="T22" s="678"/>
      <c r="U22" s="678"/>
      <c r="V22" s="678"/>
      <c r="W22" s="678"/>
      <c r="X22" s="678"/>
      <c r="Y22" s="678"/>
    </row>
    <row r="23" spans="3:25" ht="33.75" customHeight="1">
      <c r="C23" s="1052" t="s">
        <v>2381</v>
      </c>
      <c r="D23" s="1053"/>
      <c r="E23" s="1053"/>
      <c r="F23" s="1053"/>
      <c r="G23" s="1053"/>
      <c r="H23" s="1053"/>
      <c r="I23" s="1053"/>
      <c r="J23" s="1053"/>
      <c r="K23" s="1053"/>
      <c r="L23" s="1053"/>
      <c r="M23" s="1053"/>
      <c r="N23" s="1053"/>
      <c r="O23" s="1053"/>
      <c r="P23" s="1053"/>
      <c r="Q23" s="1053"/>
      <c r="R23" s="1054"/>
      <c r="S23" s="679"/>
      <c r="T23" s="679"/>
      <c r="U23" s="679"/>
      <c r="V23" s="679"/>
      <c r="W23" s="679"/>
      <c r="X23" s="679"/>
      <c r="Y23" s="679"/>
    </row>
    <row r="24" spans="3:25" ht="30.75" customHeight="1">
      <c r="C24" s="1028" t="s">
        <v>2396</v>
      </c>
      <c r="D24" s="1029"/>
      <c r="E24" s="1029"/>
      <c r="F24" s="1029"/>
      <c r="G24" s="1029"/>
      <c r="H24" s="1029"/>
      <c r="I24" s="1029"/>
      <c r="J24" s="1029"/>
      <c r="K24" s="1029"/>
      <c r="L24" s="1029"/>
      <c r="M24" s="1029"/>
      <c r="N24" s="1029"/>
      <c r="O24" s="1029"/>
      <c r="P24" s="1029"/>
      <c r="Q24" s="1029"/>
      <c r="R24" s="1030"/>
      <c r="S24" s="679"/>
      <c r="T24" s="679"/>
      <c r="U24" s="679"/>
      <c r="V24" s="679"/>
      <c r="W24" s="679"/>
      <c r="X24" s="679"/>
      <c r="Y24" s="679"/>
    </row>
    <row r="25" spans="3:25" ht="32.25" customHeight="1">
      <c r="C25" s="1028" t="s">
        <v>2404</v>
      </c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29"/>
      <c r="O25" s="1029"/>
      <c r="P25" s="1029"/>
      <c r="Q25" s="1029"/>
      <c r="R25" s="1030"/>
      <c r="S25" s="679"/>
      <c r="T25" s="679"/>
      <c r="U25" s="679"/>
      <c r="V25" s="679"/>
      <c r="W25" s="679"/>
      <c r="X25" s="679"/>
      <c r="Y25" s="679"/>
    </row>
    <row r="26" spans="3:25" ht="15.75" customHeight="1">
      <c r="C26" s="1028" t="s">
        <v>731</v>
      </c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29"/>
      <c r="O26" s="1029"/>
      <c r="P26" s="1029"/>
      <c r="Q26" s="1029"/>
      <c r="R26" s="1030"/>
      <c r="S26" s="679"/>
      <c r="T26" s="679"/>
      <c r="U26" s="679"/>
      <c r="V26" s="679"/>
      <c r="W26" s="679"/>
      <c r="X26" s="679"/>
      <c r="Y26" s="679"/>
    </row>
    <row r="27" spans="3:25" ht="18" customHeight="1">
      <c r="C27" s="1028" t="s">
        <v>732</v>
      </c>
      <c r="D27" s="1029"/>
      <c r="E27" s="1029"/>
      <c r="F27" s="1029"/>
      <c r="G27" s="1029"/>
      <c r="H27" s="1029"/>
      <c r="I27" s="1029"/>
      <c r="J27" s="1029"/>
      <c r="K27" s="1029"/>
      <c r="L27" s="1029"/>
      <c r="M27" s="1029"/>
      <c r="N27" s="1029"/>
      <c r="O27" s="1029"/>
      <c r="P27" s="1029"/>
      <c r="Q27" s="1029"/>
      <c r="R27" s="1030"/>
      <c r="S27" s="679"/>
      <c r="T27" s="679"/>
      <c r="U27" s="679"/>
      <c r="V27" s="679"/>
      <c r="W27" s="679"/>
      <c r="X27" s="679"/>
      <c r="Y27" s="679"/>
    </row>
    <row r="28" spans="3:25" ht="18.75" customHeight="1">
      <c r="C28" s="1028" t="s">
        <v>2447</v>
      </c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29"/>
      <c r="O28" s="1029"/>
      <c r="P28" s="1029"/>
      <c r="Q28" s="1029"/>
      <c r="R28" s="1030"/>
      <c r="S28" s="679"/>
      <c r="T28" s="679"/>
      <c r="U28" s="679"/>
      <c r="V28" s="679"/>
      <c r="W28" s="679"/>
      <c r="X28" s="679"/>
      <c r="Y28" s="679"/>
    </row>
    <row r="29" spans="3:25" ht="18.75" customHeight="1">
      <c r="C29" s="1028" t="s">
        <v>2402</v>
      </c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29"/>
      <c r="O29" s="1029"/>
      <c r="P29" s="1029"/>
      <c r="Q29" s="1029"/>
      <c r="R29" s="1030"/>
      <c r="S29" s="679"/>
      <c r="T29" s="679"/>
      <c r="U29" s="679"/>
      <c r="V29" s="679"/>
      <c r="W29" s="679"/>
      <c r="X29" s="679"/>
      <c r="Y29" s="679"/>
    </row>
    <row r="30" spans="3:25" ht="33" customHeight="1">
      <c r="C30" s="1028" t="s">
        <v>2406</v>
      </c>
      <c r="D30" s="1029"/>
      <c r="E30" s="1029"/>
      <c r="F30" s="1029"/>
      <c r="G30" s="1029"/>
      <c r="H30" s="1029"/>
      <c r="I30" s="1029"/>
      <c r="J30" s="1029"/>
      <c r="K30" s="1029"/>
      <c r="L30" s="1029"/>
      <c r="M30" s="1029"/>
      <c r="N30" s="1029"/>
      <c r="O30" s="1029"/>
      <c r="P30" s="1029"/>
      <c r="Q30" s="1029"/>
      <c r="R30" s="1030"/>
      <c r="S30" s="679"/>
      <c r="T30" s="679"/>
      <c r="U30" s="679"/>
      <c r="V30" s="679"/>
      <c r="W30" s="679"/>
      <c r="X30" s="679"/>
      <c r="Y30" s="679"/>
    </row>
    <row r="31" spans="3:25" ht="59.25" customHeight="1">
      <c r="C31" s="1039" t="s">
        <v>2386</v>
      </c>
      <c r="D31" s="1040"/>
      <c r="E31" s="1040"/>
      <c r="F31" s="1040"/>
      <c r="G31" s="1040"/>
      <c r="H31" s="1040"/>
      <c r="I31" s="1040"/>
      <c r="J31" s="1040"/>
      <c r="K31" s="1040"/>
      <c r="L31" s="1040"/>
      <c r="M31" s="1040"/>
      <c r="N31" s="1040"/>
      <c r="O31" s="1040"/>
      <c r="P31" s="1040"/>
      <c r="Q31" s="1040"/>
      <c r="R31" s="1041"/>
      <c r="S31" s="679"/>
      <c r="T31" s="679"/>
      <c r="U31" s="679"/>
      <c r="V31" s="679"/>
      <c r="W31" s="679"/>
      <c r="X31" s="679"/>
      <c r="Y31" s="679"/>
    </row>
  </sheetData>
  <sheetProtection algorithmName="SHA-512" hashValue="4WEm/ByjRrycxp+TcnoiY5MS67M4Nw6ez+qbglWP5FDeoaWk/nFXob4moqxdNnqe4mcUdUtK4J4Uj5j487oSMg==" saltValue="NjroTQUmNkebBySvuTfiUQ==" spinCount="100000" sheet="1" objects="1" scenarios="1" selectLockedCells="1" selectUnlockedCells="1"/>
  <mergeCells count="29">
    <mergeCell ref="C17:R17"/>
    <mergeCell ref="C18:R18"/>
    <mergeCell ref="C19:R19"/>
    <mergeCell ref="C30:R30"/>
    <mergeCell ref="C31:R31"/>
    <mergeCell ref="C27:R27"/>
    <mergeCell ref="C28:R28"/>
    <mergeCell ref="C29:R29"/>
    <mergeCell ref="C7:R7"/>
    <mergeCell ref="C26:R26"/>
    <mergeCell ref="C16:R16"/>
    <mergeCell ref="C20:R20"/>
    <mergeCell ref="C8:R8"/>
    <mergeCell ref="C12:R12"/>
    <mergeCell ref="C13:R13"/>
    <mergeCell ref="C14:R14"/>
    <mergeCell ref="C15:R15"/>
    <mergeCell ref="C9:R9"/>
    <mergeCell ref="C10:R10"/>
    <mergeCell ref="C11:R11"/>
    <mergeCell ref="C22:R22"/>
    <mergeCell ref="C23:R23"/>
    <mergeCell ref="C24:R24"/>
    <mergeCell ref="C25:R25"/>
    <mergeCell ref="C2:R2"/>
    <mergeCell ref="C3:R3"/>
    <mergeCell ref="C4:R4"/>
    <mergeCell ref="C5:R5"/>
    <mergeCell ref="C6:R6"/>
  </mergeCells>
  <hyperlinks>
    <hyperlink ref="C17" r:id="rId1" xr:uid="{ED616BF9-1907-4E0F-B117-94ED2D6C1BF1}"/>
    <hyperlink ref="C19" r:id="rId2" xr:uid="{667CF997-1DFF-4008-AD55-A592795B0A76}"/>
    <hyperlink ref="C8:Q8" r:id="rId3" display="➢ Caso tenha dúvidas em como obter as coordenadas, clique aqui (disponível também no Cemig Atende Web)." xr:uid="{14CE8D32-5BBE-46E5-8B4E-A88083E49D44}"/>
  </hyperlinks>
  <pageMargins left="0.511811024" right="0.511811024" top="0.78740157499999996" bottom="0.78740157499999996" header="0.31496062000000002" footer="0.31496062000000002"/>
  <pageSetup paperSize="9" orientation="portrait" r:id="rId4"/>
  <headerFooter>
    <oddFooter>&amp;R_x000D_&amp;1#&amp;"Calibri"&amp;10&amp;K000000 Classificação: Direcionado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E0654-D548-4107-B9EF-D19297011FBE}">
  <sheetPr codeName="Planilha11">
    <tabColor rgb="FFFFFF00"/>
  </sheetPr>
  <dimension ref="C2:Q32"/>
  <sheetViews>
    <sheetView showGridLines="0" zoomScaleNormal="100" workbookViewId="0">
      <selection activeCell="C8" sqref="C8:Q8"/>
    </sheetView>
  </sheetViews>
  <sheetFormatPr defaultRowHeight="15"/>
  <sheetData>
    <row r="2" spans="3:17" ht="31.5" customHeight="1">
      <c r="C2" s="1394" t="s">
        <v>730</v>
      </c>
      <c r="D2" s="1395"/>
      <c r="E2" s="1395"/>
      <c r="F2" s="1395"/>
      <c r="G2" s="1395"/>
      <c r="H2" s="1395"/>
      <c r="I2" s="1395"/>
      <c r="J2" s="1395"/>
      <c r="K2" s="1395"/>
      <c r="L2" s="1395"/>
      <c r="M2" s="1395"/>
      <c r="N2" s="1395"/>
      <c r="O2" s="1395"/>
      <c r="P2" s="1395"/>
      <c r="Q2" s="1396"/>
    </row>
    <row r="3" spans="3:17" ht="37.5" customHeight="1">
      <c r="C3" s="1388" t="s">
        <v>2377</v>
      </c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90"/>
    </row>
    <row r="4" spans="3:17" ht="37.5" customHeight="1">
      <c r="C4" s="1400" t="s">
        <v>0</v>
      </c>
      <c r="D4" s="1401"/>
      <c r="E4" s="1401"/>
      <c r="F4" s="1401"/>
      <c r="G4" s="1401"/>
      <c r="H4" s="1401"/>
      <c r="I4" s="1401"/>
      <c r="J4" s="1401"/>
      <c r="K4" s="1401"/>
      <c r="L4" s="1401"/>
      <c r="M4" s="1401"/>
      <c r="N4" s="1401"/>
      <c r="O4" s="1401"/>
      <c r="P4" s="1401"/>
      <c r="Q4" s="1402"/>
    </row>
    <row r="5" spans="3:17" ht="48" customHeight="1">
      <c r="C5" s="1388" t="s">
        <v>2378</v>
      </c>
      <c r="D5" s="1389"/>
      <c r="E5" s="1389"/>
      <c r="F5" s="1389"/>
      <c r="G5" s="1389"/>
      <c r="H5" s="1389"/>
      <c r="I5" s="1389"/>
      <c r="J5" s="1389"/>
      <c r="K5" s="1389"/>
      <c r="L5" s="1389"/>
      <c r="M5" s="1389"/>
      <c r="N5" s="1389"/>
      <c r="O5" s="1389"/>
      <c r="P5" s="1389"/>
      <c r="Q5" s="1390"/>
    </row>
    <row r="6" spans="3:17" ht="38.25" customHeight="1">
      <c r="C6" s="1388" t="s">
        <v>1</v>
      </c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90"/>
    </row>
    <row r="7" spans="3:17" ht="40.5" customHeight="1">
      <c r="C7" s="1388" t="s">
        <v>2</v>
      </c>
      <c r="D7" s="1389"/>
      <c r="E7" s="1389"/>
      <c r="F7" s="1389"/>
      <c r="G7" s="1389"/>
      <c r="H7" s="1389"/>
      <c r="I7" s="1389"/>
      <c r="J7" s="1389"/>
      <c r="K7" s="1389"/>
      <c r="L7" s="1389"/>
      <c r="M7" s="1389"/>
      <c r="N7" s="1389"/>
      <c r="O7" s="1389"/>
      <c r="P7" s="1389"/>
      <c r="Q7" s="1390"/>
    </row>
    <row r="8" spans="3:17" ht="28.5" customHeight="1">
      <c r="C8" s="1397" t="s">
        <v>3</v>
      </c>
      <c r="D8" s="1398"/>
      <c r="E8" s="1398"/>
      <c r="F8" s="1398"/>
      <c r="G8" s="1398"/>
      <c r="H8" s="1398"/>
      <c r="I8" s="1398"/>
      <c r="J8" s="1398"/>
      <c r="K8" s="1398"/>
      <c r="L8" s="1398"/>
      <c r="M8" s="1398"/>
      <c r="N8" s="1398"/>
      <c r="O8" s="1398"/>
      <c r="P8" s="1398"/>
      <c r="Q8" s="1399"/>
    </row>
    <row r="9" spans="3:17" ht="15.75">
      <c r="C9" s="1388" t="s">
        <v>4</v>
      </c>
      <c r="D9" s="1389"/>
      <c r="E9" s="1389"/>
      <c r="F9" s="1389"/>
      <c r="G9" s="1389"/>
      <c r="H9" s="1389"/>
      <c r="I9" s="1389"/>
      <c r="J9" s="1389"/>
      <c r="K9" s="1389"/>
      <c r="L9" s="1389"/>
      <c r="M9" s="1389"/>
      <c r="N9" s="1389"/>
      <c r="O9" s="1389"/>
      <c r="P9" s="1389"/>
      <c r="Q9" s="1390"/>
    </row>
    <row r="10" spans="3:17" ht="15.75">
      <c r="C10" s="1388" t="s">
        <v>5</v>
      </c>
      <c r="D10" s="1389"/>
      <c r="E10" s="1389"/>
      <c r="F10" s="1389"/>
      <c r="G10" s="1389"/>
      <c r="H10" s="1389"/>
      <c r="I10" s="1389"/>
      <c r="J10" s="1389"/>
      <c r="K10" s="1389"/>
      <c r="L10" s="1389"/>
      <c r="M10" s="1389"/>
      <c r="N10" s="1389"/>
      <c r="O10" s="1389"/>
      <c r="P10" s="1389"/>
      <c r="Q10" s="1390"/>
    </row>
    <row r="11" spans="3:17" ht="41.25" customHeight="1">
      <c r="C11" s="1388" t="s">
        <v>6</v>
      </c>
      <c r="D11" s="1389"/>
      <c r="E11" s="1389"/>
      <c r="F11" s="1389"/>
      <c r="G11" s="1389"/>
      <c r="H11" s="1389"/>
      <c r="I11" s="1389"/>
      <c r="J11" s="1389"/>
      <c r="K11" s="1389"/>
      <c r="L11" s="1389"/>
      <c r="M11" s="1389"/>
      <c r="N11" s="1389"/>
      <c r="O11" s="1389"/>
      <c r="P11" s="1389"/>
      <c r="Q11" s="1390"/>
    </row>
    <row r="12" spans="3:17" ht="39" customHeight="1">
      <c r="C12" s="1388" t="s">
        <v>7</v>
      </c>
      <c r="D12" s="1389"/>
      <c r="E12" s="1389"/>
      <c r="F12" s="1389"/>
      <c r="G12" s="1389"/>
      <c r="H12" s="1389"/>
      <c r="I12" s="1389"/>
      <c r="J12" s="1389"/>
      <c r="K12" s="1389"/>
      <c r="L12" s="1389"/>
      <c r="M12" s="1389"/>
      <c r="N12" s="1389"/>
      <c r="O12" s="1389"/>
      <c r="P12" s="1389"/>
      <c r="Q12" s="1390"/>
    </row>
    <row r="13" spans="3:17" ht="24" customHeight="1">
      <c r="C13" s="1388" t="s">
        <v>8</v>
      </c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90"/>
    </row>
    <row r="14" spans="3:17" ht="30" customHeight="1">
      <c r="C14" s="1388" t="s">
        <v>2379</v>
      </c>
      <c r="D14" s="1389"/>
      <c r="E14" s="1389"/>
      <c r="F14" s="1389"/>
      <c r="G14" s="1389"/>
      <c r="H14" s="1389"/>
      <c r="I14" s="1389"/>
      <c r="J14" s="1389"/>
      <c r="K14" s="1389"/>
      <c r="L14" s="1389"/>
      <c r="M14" s="1389"/>
      <c r="N14" s="1389"/>
      <c r="O14" s="1389"/>
      <c r="P14" s="1389"/>
      <c r="Q14" s="1390"/>
    </row>
    <row r="15" spans="3:17" ht="38.25" customHeight="1">
      <c r="C15" s="1403" t="s">
        <v>9</v>
      </c>
      <c r="D15" s="1404"/>
      <c r="E15" s="1404"/>
      <c r="F15" s="1404"/>
      <c r="G15" s="1404"/>
      <c r="H15" s="1404"/>
      <c r="I15" s="1404"/>
      <c r="J15" s="1404"/>
      <c r="K15" s="1404"/>
      <c r="L15" s="1404"/>
      <c r="M15" s="1404"/>
      <c r="N15" s="1404"/>
      <c r="O15" s="1404"/>
      <c r="P15" s="1404"/>
      <c r="Q15" s="1405"/>
    </row>
    <row r="17" spans="3:17" ht="32.25" customHeight="1">
      <c r="C17" s="1391" t="s">
        <v>2380</v>
      </c>
      <c r="D17" s="1392"/>
      <c r="E17" s="1392"/>
      <c r="F17" s="1392"/>
      <c r="G17" s="1392"/>
      <c r="H17" s="1392"/>
      <c r="I17" s="1392"/>
      <c r="J17" s="1392"/>
      <c r="K17" s="1392"/>
      <c r="L17" s="1392"/>
      <c r="M17" s="1392"/>
      <c r="N17" s="1392"/>
      <c r="O17" s="1392"/>
      <c r="P17" s="1392"/>
      <c r="Q17" s="1393"/>
    </row>
    <row r="18" spans="3:17" ht="42" customHeight="1">
      <c r="C18" s="1406" t="s">
        <v>2381</v>
      </c>
      <c r="D18" s="1407"/>
      <c r="E18" s="1407"/>
      <c r="F18" s="1407"/>
      <c r="G18" s="1407"/>
      <c r="H18" s="1407"/>
      <c r="I18" s="1407"/>
      <c r="J18" s="1407"/>
      <c r="K18" s="1407"/>
      <c r="L18" s="1407"/>
      <c r="M18" s="1407"/>
      <c r="N18" s="1407"/>
      <c r="O18" s="1407"/>
      <c r="P18" s="1407"/>
      <c r="Q18" s="1408"/>
    </row>
    <row r="19" spans="3:17" ht="66" customHeight="1">
      <c r="C19" s="1385" t="s">
        <v>2382</v>
      </c>
      <c r="D19" s="1386"/>
      <c r="E19" s="1386"/>
      <c r="F19" s="1386"/>
      <c r="G19" s="1386"/>
      <c r="H19" s="1386"/>
      <c r="I19" s="1386"/>
      <c r="J19" s="1386"/>
      <c r="K19" s="1386"/>
      <c r="L19" s="1386"/>
      <c r="M19" s="1386"/>
      <c r="N19" s="1386"/>
      <c r="O19" s="1386"/>
      <c r="P19" s="1386"/>
      <c r="Q19" s="1387"/>
    </row>
    <row r="20" spans="3:17" ht="37.5" customHeight="1">
      <c r="C20" s="1409" t="s">
        <v>2384</v>
      </c>
      <c r="D20" s="1410"/>
      <c r="E20" s="1410"/>
      <c r="F20" s="1410"/>
      <c r="G20" s="1410"/>
      <c r="H20" s="1410"/>
      <c r="I20" s="1410"/>
      <c r="J20" s="1410"/>
      <c r="K20" s="1410"/>
      <c r="L20" s="1410"/>
      <c r="M20" s="1410"/>
      <c r="N20" s="1410"/>
      <c r="O20" s="1410"/>
      <c r="P20" s="1410"/>
      <c r="Q20" s="1411"/>
    </row>
    <row r="21" spans="3:17" ht="23.25" customHeight="1">
      <c r="C21" s="1385" t="s">
        <v>731</v>
      </c>
      <c r="D21" s="1386"/>
      <c r="E21" s="1386"/>
      <c r="F21" s="1386"/>
      <c r="G21" s="1386"/>
      <c r="H21" s="1386"/>
      <c r="I21" s="1386"/>
      <c r="J21" s="1386"/>
      <c r="K21" s="1386"/>
      <c r="L21" s="1386"/>
      <c r="M21" s="1386"/>
      <c r="N21" s="1386"/>
      <c r="O21" s="1386"/>
      <c r="P21" s="1386"/>
      <c r="Q21" s="1387"/>
    </row>
    <row r="22" spans="3:17" ht="15.75">
      <c r="C22" s="1385" t="s">
        <v>732</v>
      </c>
      <c r="D22" s="1386"/>
      <c r="E22" s="1386"/>
      <c r="F22" s="1386"/>
      <c r="G22" s="1386"/>
      <c r="H22" s="1386"/>
      <c r="I22" s="1386"/>
      <c r="J22" s="1386"/>
      <c r="K22" s="1386"/>
      <c r="L22" s="1386"/>
      <c r="M22" s="1386"/>
      <c r="N22" s="1386"/>
      <c r="O22" s="1386"/>
      <c r="P22" s="1386"/>
      <c r="Q22" s="1387"/>
    </row>
    <row r="23" spans="3:17" ht="15.75">
      <c r="C23" s="1385" t="s">
        <v>2383</v>
      </c>
      <c r="D23" s="1386"/>
      <c r="E23" s="1386"/>
      <c r="F23" s="1386"/>
      <c r="G23" s="1386"/>
      <c r="H23" s="1386"/>
      <c r="I23" s="1386"/>
      <c r="J23" s="1386"/>
      <c r="K23" s="1386"/>
      <c r="L23" s="1386"/>
      <c r="M23" s="1386"/>
      <c r="N23" s="1386"/>
      <c r="O23" s="1386"/>
      <c r="P23" s="1386"/>
      <c r="Q23" s="1387"/>
    </row>
    <row r="24" spans="3:17" ht="15.75">
      <c r="C24" s="1385" t="s">
        <v>2385</v>
      </c>
      <c r="D24" s="1386"/>
      <c r="E24" s="1386"/>
      <c r="F24" s="1386"/>
      <c r="G24" s="1386"/>
      <c r="H24" s="1386"/>
      <c r="I24" s="1386"/>
      <c r="J24" s="1386"/>
      <c r="K24" s="1386"/>
      <c r="L24" s="1386"/>
      <c r="M24" s="1386"/>
      <c r="N24" s="1386"/>
      <c r="O24" s="1386"/>
      <c r="P24" s="1386"/>
      <c r="Q24" s="1387"/>
    </row>
    <row r="25" spans="3:17" ht="15.75">
      <c r="C25" s="1385" t="s">
        <v>151</v>
      </c>
      <c r="D25" s="1386"/>
      <c r="E25" s="1386"/>
      <c r="F25" s="1386"/>
      <c r="G25" s="1386"/>
      <c r="H25" s="1386"/>
      <c r="I25" s="1386"/>
      <c r="J25" s="1386"/>
      <c r="K25" s="1386"/>
      <c r="L25" s="1386"/>
      <c r="M25" s="1386"/>
      <c r="N25" s="1386"/>
      <c r="O25" s="1386"/>
      <c r="P25" s="1386"/>
      <c r="Q25" s="1387"/>
    </row>
    <row r="26" spans="3:17" ht="66.75" customHeight="1">
      <c r="C26" s="1385" t="s">
        <v>2386</v>
      </c>
      <c r="D26" s="1386"/>
      <c r="E26" s="1386"/>
      <c r="F26" s="1386"/>
      <c r="G26" s="1386"/>
      <c r="H26" s="1386"/>
      <c r="I26" s="1386"/>
      <c r="J26" s="1386"/>
      <c r="K26" s="1386"/>
      <c r="L26" s="1386"/>
      <c r="M26" s="1386"/>
      <c r="N26" s="1386"/>
      <c r="O26" s="1386"/>
      <c r="P26" s="1386"/>
      <c r="Q26" s="1387"/>
    </row>
    <row r="27" spans="3:17" ht="19.5" customHeight="1">
      <c r="C27" s="605" t="s">
        <v>2387</v>
      </c>
      <c r="D27" s="606"/>
      <c r="E27" s="606"/>
      <c r="F27" s="606"/>
      <c r="G27" s="606"/>
      <c r="H27" s="606"/>
      <c r="I27" s="606"/>
      <c r="J27" s="606"/>
      <c r="K27" s="606"/>
      <c r="L27" s="606"/>
      <c r="Q27" s="600"/>
    </row>
    <row r="28" spans="3:17">
      <c r="C28" s="599" t="s">
        <v>847</v>
      </c>
      <c r="Q28" s="600"/>
    </row>
    <row r="29" spans="3:17">
      <c r="C29" s="601" t="s">
        <v>846</v>
      </c>
      <c r="Q29" s="600"/>
    </row>
    <row r="30" spans="3:17">
      <c r="C30" s="599" t="s">
        <v>866</v>
      </c>
      <c r="Q30" s="600"/>
    </row>
    <row r="31" spans="3:17">
      <c r="C31" s="601" t="s">
        <v>867</v>
      </c>
      <c r="Q31" s="600"/>
    </row>
    <row r="32" spans="3:17">
      <c r="C32" s="602"/>
      <c r="D32" s="603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604"/>
    </row>
  </sheetData>
  <sheetProtection algorithmName="SHA-512" hashValue="HdRcugNuO8HHlWZLYlmzHb7+NRA70GH1xIw/bqL1vmVoT533YfTvqyQO140s8VhqggWoDJpQ+h9VMxUmc6lBmQ==" saltValue="D4SozX7bbOW5l/BDDM7fyg==" spinCount="100000" sheet="1" objects="1" scenarios="1" selectLockedCells="1" selectUnlockedCells="1"/>
  <mergeCells count="24">
    <mergeCell ref="C9:Q9"/>
    <mergeCell ref="C10:Q10"/>
    <mergeCell ref="C2:Q2"/>
    <mergeCell ref="C8:Q8"/>
    <mergeCell ref="C3:Q3"/>
    <mergeCell ref="C4:Q4"/>
    <mergeCell ref="C5:Q5"/>
    <mergeCell ref="C6:Q6"/>
    <mergeCell ref="C7:Q7"/>
    <mergeCell ref="C25:Q25"/>
    <mergeCell ref="C26:Q26"/>
    <mergeCell ref="C22:Q22"/>
    <mergeCell ref="C11:Q11"/>
    <mergeCell ref="C12:Q12"/>
    <mergeCell ref="C13:Q13"/>
    <mergeCell ref="C23:Q23"/>
    <mergeCell ref="C24:Q24"/>
    <mergeCell ref="C21:Q21"/>
    <mergeCell ref="C17:Q17"/>
    <mergeCell ref="C14:Q14"/>
    <mergeCell ref="C15:Q15"/>
    <mergeCell ref="C18:Q18"/>
    <mergeCell ref="C19:Q19"/>
    <mergeCell ref="C20:Q20"/>
  </mergeCells>
  <hyperlinks>
    <hyperlink ref="C29" r:id="rId1" xr:uid="{F747A463-BA85-4CC3-B990-F6109BB95A52}"/>
    <hyperlink ref="C31" r:id="rId2" xr:uid="{E70B98A4-16CC-440C-ABCE-D309E5D9EB82}"/>
    <hyperlink ref="C8:Q8" r:id="rId3" display="➢ Caso tenha dúvidas em como obter as coordenadas, clique aqui (disponível também no Cemig Atende Web)." xr:uid="{46AD2EAE-7984-41FC-BD7D-FC3C6E8981AC}"/>
  </hyperlinks>
  <pageMargins left="0.511811024" right="0.511811024" top="0.78740157499999996" bottom="0.78740157499999996" header="0.31496062000000002" footer="0.31496062000000002"/>
  <pageSetup paperSize="9" orientation="portrait" r:id="rId4"/>
  <headerFooter>
    <oddFooter>&amp;R_x000D_&amp;1#&amp;"Calibri"&amp;10&amp;K000000 Classificação: Direcionado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050C8-BA98-41B6-83CE-200FA12971F1}">
  <sheetPr codeName="Planilha14"/>
  <dimension ref="A1:F52"/>
  <sheetViews>
    <sheetView workbookViewId="0">
      <selection activeCell="H7" sqref="H7"/>
    </sheetView>
  </sheetViews>
  <sheetFormatPr defaultRowHeight="15"/>
  <cols>
    <col min="1" max="1" width="35.5703125" customWidth="1"/>
    <col min="2" max="2" width="13" bestFit="1" customWidth="1"/>
    <col min="3" max="3" width="13.140625" customWidth="1"/>
    <col min="4" max="4" width="30.28515625" bestFit="1" customWidth="1"/>
  </cols>
  <sheetData>
    <row r="1" spans="1:6">
      <c r="A1" s="521" t="s">
        <v>894</v>
      </c>
      <c r="B1" s="521" t="s">
        <v>893</v>
      </c>
      <c r="C1" s="521" t="s">
        <v>895</v>
      </c>
      <c r="D1" s="521" t="s">
        <v>894</v>
      </c>
      <c r="E1" s="521" t="s">
        <v>2313</v>
      </c>
      <c r="F1" s="521" t="s">
        <v>893</v>
      </c>
    </row>
    <row r="2" spans="1:6">
      <c r="A2" s="522" t="s">
        <v>2319</v>
      </c>
      <c r="B2" s="524">
        <v>1001</v>
      </c>
      <c r="C2" s="522" t="s">
        <v>896</v>
      </c>
      <c r="D2" s="522" t="s">
        <v>897</v>
      </c>
      <c r="E2">
        <v>1</v>
      </c>
      <c r="F2">
        <f>B2</f>
        <v>1001</v>
      </c>
    </row>
    <row r="3" spans="1:6">
      <c r="A3" s="522" t="s">
        <v>2320</v>
      </c>
      <c r="B3" s="524">
        <v>1002</v>
      </c>
      <c r="C3" s="522" t="s">
        <v>898</v>
      </c>
      <c r="D3" s="522" t="s">
        <v>899</v>
      </c>
      <c r="E3">
        <v>2</v>
      </c>
      <c r="F3">
        <f t="shared" ref="F3:F52" si="0">B3</f>
        <v>1002</v>
      </c>
    </row>
    <row r="4" spans="1:6">
      <c r="A4" s="522" t="s">
        <v>2321</v>
      </c>
      <c r="B4" s="524">
        <v>1003</v>
      </c>
      <c r="C4" s="522" t="s">
        <v>900</v>
      </c>
      <c r="D4" s="522" t="s">
        <v>901</v>
      </c>
      <c r="E4">
        <v>3</v>
      </c>
      <c r="F4">
        <f t="shared" si="0"/>
        <v>1003</v>
      </c>
    </row>
    <row r="5" spans="1:6">
      <c r="A5" s="522" t="s">
        <v>2322</v>
      </c>
      <c r="B5" s="524">
        <v>1004</v>
      </c>
      <c r="C5" s="522" t="s">
        <v>902</v>
      </c>
      <c r="D5" s="522" t="s">
        <v>903</v>
      </c>
      <c r="E5">
        <v>4</v>
      </c>
      <c r="F5">
        <f t="shared" si="0"/>
        <v>1004</v>
      </c>
    </row>
    <row r="6" spans="1:6">
      <c r="A6" s="522" t="s">
        <v>2323</v>
      </c>
      <c r="B6" s="524">
        <v>1005</v>
      </c>
      <c r="C6" s="522" t="s">
        <v>904</v>
      </c>
      <c r="D6" s="522" t="s">
        <v>905</v>
      </c>
      <c r="E6">
        <v>5</v>
      </c>
      <c r="F6">
        <f t="shared" si="0"/>
        <v>1005</v>
      </c>
    </row>
    <row r="7" spans="1:6">
      <c r="A7" s="522" t="s">
        <v>2324</v>
      </c>
      <c r="B7" s="524">
        <v>1050</v>
      </c>
      <c r="C7" s="522" t="s">
        <v>906</v>
      </c>
      <c r="D7" s="522" t="s">
        <v>906</v>
      </c>
      <c r="E7">
        <v>6</v>
      </c>
      <c r="F7">
        <f t="shared" si="0"/>
        <v>1050</v>
      </c>
    </row>
    <row r="8" spans="1:6">
      <c r="A8" s="522" t="s">
        <v>2325</v>
      </c>
      <c r="B8" s="524">
        <v>1052</v>
      </c>
      <c r="C8" s="522" t="s">
        <v>906</v>
      </c>
      <c r="D8" s="522" t="s">
        <v>906</v>
      </c>
      <c r="E8">
        <v>7</v>
      </c>
      <c r="F8">
        <f t="shared" si="0"/>
        <v>1052</v>
      </c>
    </row>
    <row r="9" spans="1:6">
      <c r="A9" s="522" t="s">
        <v>2326</v>
      </c>
      <c r="B9" s="524">
        <v>1053</v>
      </c>
      <c r="C9" s="522" t="s">
        <v>906</v>
      </c>
      <c r="D9" s="522" t="s">
        <v>906</v>
      </c>
      <c r="E9">
        <v>8</v>
      </c>
      <c r="F9">
        <f t="shared" si="0"/>
        <v>1053</v>
      </c>
    </row>
    <row r="10" spans="1:6">
      <c r="A10" s="522" t="s">
        <v>2327</v>
      </c>
      <c r="B10" s="524">
        <v>1054</v>
      </c>
      <c r="C10" s="522" t="s">
        <v>906</v>
      </c>
      <c r="D10" s="522" t="s">
        <v>906</v>
      </c>
      <c r="E10">
        <v>9</v>
      </c>
      <c r="F10">
        <f t="shared" si="0"/>
        <v>1054</v>
      </c>
    </row>
    <row r="11" spans="1:6">
      <c r="A11" s="522" t="s">
        <v>2328</v>
      </c>
      <c r="B11" s="524">
        <v>1055</v>
      </c>
      <c r="C11" s="522" t="s">
        <v>906</v>
      </c>
      <c r="D11" s="522" t="s">
        <v>906</v>
      </c>
      <c r="E11">
        <v>10</v>
      </c>
      <c r="F11">
        <f t="shared" si="0"/>
        <v>1055</v>
      </c>
    </row>
    <row r="12" spans="1:6">
      <c r="A12" s="522" t="s">
        <v>2329</v>
      </c>
      <c r="B12" s="524">
        <v>2001</v>
      </c>
      <c r="C12" s="522" t="s">
        <v>907</v>
      </c>
      <c r="D12" s="522" t="s">
        <v>908</v>
      </c>
      <c r="E12">
        <v>11</v>
      </c>
      <c r="F12">
        <f t="shared" si="0"/>
        <v>2001</v>
      </c>
    </row>
    <row r="13" spans="1:6">
      <c r="A13" s="522" t="s">
        <v>2330</v>
      </c>
      <c r="B13" s="524">
        <v>3001</v>
      </c>
      <c r="C13" s="522" t="s">
        <v>909</v>
      </c>
      <c r="D13" s="522" t="s">
        <v>910</v>
      </c>
      <c r="E13">
        <v>12</v>
      </c>
      <c r="F13">
        <f t="shared" si="0"/>
        <v>3001</v>
      </c>
    </row>
    <row r="14" spans="1:6">
      <c r="A14" s="522" t="s">
        <v>2331</v>
      </c>
      <c r="B14" s="524">
        <v>3002</v>
      </c>
      <c r="C14" s="522" t="s">
        <v>911</v>
      </c>
      <c r="D14" s="522" t="s">
        <v>912</v>
      </c>
      <c r="E14">
        <v>13</v>
      </c>
      <c r="F14">
        <f t="shared" si="0"/>
        <v>3002</v>
      </c>
    </row>
    <row r="15" spans="1:6">
      <c r="A15" s="522" t="s">
        <v>2332</v>
      </c>
      <c r="B15" s="524">
        <v>3003</v>
      </c>
      <c r="C15" s="522" t="s">
        <v>913</v>
      </c>
      <c r="D15" s="522" t="s">
        <v>914</v>
      </c>
      <c r="E15">
        <v>14</v>
      </c>
      <c r="F15">
        <f t="shared" si="0"/>
        <v>3003</v>
      </c>
    </row>
    <row r="16" spans="1:6">
      <c r="A16" s="522" t="s">
        <v>2333</v>
      </c>
      <c r="B16" s="524">
        <v>3004</v>
      </c>
      <c r="C16" s="522" t="s">
        <v>915</v>
      </c>
      <c r="D16" s="522" t="s">
        <v>916</v>
      </c>
      <c r="E16">
        <v>15</v>
      </c>
      <c r="F16">
        <f t="shared" si="0"/>
        <v>3004</v>
      </c>
    </row>
    <row r="17" spans="1:6">
      <c r="A17" s="522" t="s">
        <v>2334</v>
      </c>
      <c r="B17" s="524">
        <v>3006</v>
      </c>
      <c r="C17" s="522" t="s">
        <v>917</v>
      </c>
      <c r="D17" s="522" t="s">
        <v>918</v>
      </c>
      <c r="E17">
        <v>16</v>
      </c>
      <c r="F17">
        <f t="shared" si="0"/>
        <v>3006</v>
      </c>
    </row>
    <row r="18" spans="1:6">
      <c r="A18" s="522" t="s">
        <v>2335</v>
      </c>
      <c r="B18" s="524">
        <v>3007</v>
      </c>
      <c r="C18" s="522" t="s">
        <v>919</v>
      </c>
      <c r="D18" s="522" t="s">
        <v>920</v>
      </c>
      <c r="E18">
        <v>17</v>
      </c>
      <c r="F18">
        <f t="shared" si="0"/>
        <v>3007</v>
      </c>
    </row>
    <row r="19" spans="1:6">
      <c r="A19" s="522" t="s">
        <v>2336</v>
      </c>
      <c r="B19" s="524">
        <v>3008</v>
      </c>
      <c r="C19" s="522" t="s">
        <v>921</v>
      </c>
      <c r="D19" s="522" t="s">
        <v>922</v>
      </c>
      <c r="E19">
        <v>18</v>
      </c>
      <c r="F19">
        <f t="shared" si="0"/>
        <v>3008</v>
      </c>
    </row>
    <row r="20" spans="1:6">
      <c r="A20" s="522" t="s">
        <v>2337</v>
      </c>
      <c r="B20" s="524">
        <v>3009</v>
      </c>
      <c r="C20" s="522" t="s">
        <v>923</v>
      </c>
      <c r="D20" s="522" t="s">
        <v>924</v>
      </c>
      <c r="E20">
        <v>19</v>
      </c>
      <c r="F20">
        <f t="shared" si="0"/>
        <v>3009</v>
      </c>
    </row>
    <row r="21" spans="1:6">
      <c r="A21" s="522" t="s">
        <v>2338</v>
      </c>
      <c r="B21" s="524">
        <v>3010</v>
      </c>
      <c r="C21" s="522" t="s">
        <v>925</v>
      </c>
      <c r="D21" s="522" t="s">
        <v>926</v>
      </c>
      <c r="E21">
        <v>20</v>
      </c>
      <c r="F21">
        <f t="shared" si="0"/>
        <v>3010</v>
      </c>
    </row>
    <row r="22" spans="1:6">
      <c r="A22" s="522" t="s">
        <v>2339</v>
      </c>
      <c r="B22" s="524">
        <v>3011</v>
      </c>
      <c r="C22" s="522" t="s">
        <v>927</v>
      </c>
      <c r="D22" s="522" t="s">
        <v>928</v>
      </c>
      <c r="E22">
        <v>21</v>
      </c>
      <c r="F22">
        <f t="shared" si="0"/>
        <v>3011</v>
      </c>
    </row>
    <row r="23" spans="1:6">
      <c r="A23" s="522" t="s">
        <v>2340</v>
      </c>
      <c r="B23" s="524">
        <v>3012</v>
      </c>
      <c r="C23" s="522" t="s">
        <v>906</v>
      </c>
      <c r="D23" s="522" t="s">
        <v>906</v>
      </c>
      <c r="E23">
        <v>22</v>
      </c>
      <c r="F23">
        <f t="shared" si="0"/>
        <v>3012</v>
      </c>
    </row>
    <row r="24" spans="1:6">
      <c r="A24" s="522" t="s">
        <v>2341</v>
      </c>
      <c r="B24" s="524">
        <v>4001</v>
      </c>
      <c r="C24" s="522" t="s">
        <v>929</v>
      </c>
      <c r="D24" s="522" t="s">
        <v>930</v>
      </c>
      <c r="E24">
        <v>23</v>
      </c>
      <c r="F24">
        <f t="shared" si="0"/>
        <v>4001</v>
      </c>
    </row>
    <row r="25" spans="1:6">
      <c r="A25" s="522" t="s">
        <v>2342</v>
      </c>
      <c r="B25" s="524">
        <v>4003</v>
      </c>
      <c r="C25" s="522" t="s">
        <v>931</v>
      </c>
      <c r="D25" s="522" t="s">
        <v>932</v>
      </c>
      <c r="E25">
        <v>24</v>
      </c>
      <c r="F25">
        <f t="shared" si="0"/>
        <v>4003</v>
      </c>
    </row>
    <row r="26" spans="1:6">
      <c r="A26" s="522" t="s">
        <v>2343</v>
      </c>
      <c r="B26" s="524">
        <v>4006</v>
      </c>
      <c r="C26" s="522" t="s">
        <v>906</v>
      </c>
      <c r="D26" s="522" t="s">
        <v>906</v>
      </c>
      <c r="E26">
        <v>25</v>
      </c>
      <c r="F26">
        <f t="shared" si="0"/>
        <v>4006</v>
      </c>
    </row>
    <row r="27" spans="1:6">
      <c r="A27" s="522" t="s">
        <v>2344</v>
      </c>
      <c r="B27" s="524">
        <v>4007</v>
      </c>
      <c r="C27" s="522" t="s">
        <v>933</v>
      </c>
      <c r="D27" s="522" t="s">
        <v>934</v>
      </c>
      <c r="E27">
        <v>26</v>
      </c>
      <c r="F27">
        <f t="shared" si="0"/>
        <v>4007</v>
      </c>
    </row>
    <row r="28" spans="1:6">
      <c r="A28" s="522" t="s">
        <v>2345</v>
      </c>
      <c r="B28" s="524">
        <v>4008</v>
      </c>
      <c r="C28" s="522" t="s">
        <v>935</v>
      </c>
      <c r="D28" s="522" t="s">
        <v>936</v>
      </c>
      <c r="E28">
        <v>27</v>
      </c>
      <c r="F28">
        <f t="shared" si="0"/>
        <v>4008</v>
      </c>
    </row>
    <row r="29" spans="1:6">
      <c r="A29" s="522" t="s">
        <v>2346</v>
      </c>
      <c r="B29" s="524">
        <v>4009</v>
      </c>
      <c r="C29" s="522" t="s">
        <v>937</v>
      </c>
      <c r="D29" s="522" t="s">
        <v>938</v>
      </c>
      <c r="E29">
        <v>28</v>
      </c>
      <c r="F29">
        <f t="shared" si="0"/>
        <v>4009</v>
      </c>
    </row>
    <row r="30" spans="1:6">
      <c r="A30" s="522" t="s">
        <v>2347</v>
      </c>
      <c r="B30" s="524">
        <v>4010</v>
      </c>
      <c r="C30" s="522" t="s">
        <v>906</v>
      </c>
      <c r="D30" s="522" t="s">
        <v>906</v>
      </c>
      <c r="E30">
        <v>29</v>
      </c>
      <c r="F30">
        <f t="shared" si="0"/>
        <v>4010</v>
      </c>
    </row>
    <row r="31" spans="1:6">
      <c r="A31" s="522" t="s">
        <v>2348</v>
      </c>
      <c r="B31" s="524">
        <v>4015</v>
      </c>
      <c r="C31" s="522" t="s">
        <v>939</v>
      </c>
      <c r="D31" s="522" t="s">
        <v>940</v>
      </c>
      <c r="E31">
        <v>30</v>
      </c>
      <c r="F31">
        <f t="shared" si="0"/>
        <v>4015</v>
      </c>
    </row>
    <row r="32" spans="1:6">
      <c r="A32" s="522" t="s">
        <v>2349</v>
      </c>
      <c r="B32" s="524">
        <v>4016</v>
      </c>
      <c r="C32" s="522" t="s">
        <v>906</v>
      </c>
      <c r="D32" s="522" t="s">
        <v>906</v>
      </c>
      <c r="E32">
        <v>31</v>
      </c>
      <c r="F32">
        <f t="shared" si="0"/>
        <v>4016</v>
      </c>
    </row>
    <row r="33" spans="1:6">
      <c r="A33" s="522" t="s">
        <v>2350</v>
      </c>
      <c r="B33" s="524">
        <v>4017</v>
      </c>
      <c r="C33" s="522" t="s">
        <v>941</v>
      </c>
      <c r="D33" s="522" t="s">
        <v>942</v>
      </c>
      <c r="E33">
        <v>32</v>
      </c>
      <c r="F33">
        <f t="shared" si="0"/>
        <v>4017</v>
      </c>
    </row>
    <row r="34" spans="1:6">
      <c r="A34" s="522" t="s">
        <v>2351</v>
      </c>
      <c r="B34" s="524">
        <v>4018</v>
      </c>
      <c r="C34" s="522" t="s">
        <v>906</v>
      </c>
      <c r="D34" s="522" t="s">
        <v>906</v>
      </c>
      <c r="E34">
        <v>33</v>
      </c>
      <c r="F34">
        <f t="shared" si="0"/>
        <v>4018</v>
      </c>
    </row>
    <row r="35" spans="1:6">
      <c r="A35" s="522" t="s">
        <v>2352</v>
      </c>
      <c r="B35" s="524">
        <v>4025</v>
      </c>
      <c r="C35" s="522" t="s">
        <v>943</v>
      </c>
      <c r="D35" s="522" t="s">
        <v>944</v>
      </c>
      <c r="E35">
        <v>34</v>
      </c>
      <c r="F35">
        <f t="shared" si="0"/>
        <v>4025</v>
      </c>
    </row>
    <row r="36" spans="1:6">
      <c r="A36" s="522" t="s">
        <v>2353</v>
      </c>
      <c r="B36" s="524">
        <v>4026</v>
      </c>
      <c r="C36" s="522" t="s">
        <v>906</v>
      </c>
      <c r="D36" s="522" t="s">
        <v>906</v>
      </c>
      <c r="E36">
        <v>35</v>
      </c>
      <c r="F36">
        <f t="shared" si="0"/>
        <v>4026</v>
      </c>
    </row>
    <row r="37" spans="1:6">
      <c r="A37" s="522" t="s">
        <v>2354</v>
      </c>
      <c r="B37" s="524">
        <v>4027</v>
      </c>
      <c r="C37" s="522" t="s">
        <v>945</v>
      </c>
      <c r="D37" s="522" t="s">
        <v>946</v>
      </c>
      <c r="E37">
        <v>36</v>
      </c>
      <c r="F37">
        <f t="shared" si="0"/>
        <v>4027</v>
      </c>
    </row>
    <row r="38" spans="1:6">
      <c r="A38" s="522" t="s">
        <v>2355</v>
      </c>
      <c r="B38" s="524">
        <v>4028</v>
      </c>
      <c r="C38" s="522" t="s">
        <v>906</v>
      </c>
      <c r="D38" s="522" t="s">
        <v>906</v>
      </c>
      <c r="E38">
        <v>37</v>
      </c>
      <c r="F38">
        <f t="shared" si="0"/>
        <v>4028</v>
      </c>
    </row>
    <row r="39" spans="1:6">
      <c r="A39" s="522" t="s">
        <v>2356</v>
      </c>
      <c r="B39" s="524">
        <v>4050</v>
      </c>
      <c r="C39" s="522" t="s">
        <v>906</v>
      </c>
      <c r="D39" s="522" t="s">
        <v>906</v>
      </c>
      <c r="E39">
        <v>38</v>
      </c>
      <c r="F39">
        <f t="shared" si="0"/>
        <v>4050</v>
      </c>
    </row>
    <row r="40" spans="1:6">
      <c r="A40" s="522" t="s">
        <v>2357</v>
      </c>
      <c r="B40" s="524">
        <v>5001</v>
      </c>
      <c r="C40" s="522" t="s">
        <v>947</v>
      </c>
      <c r="D40" s="522" t="s">
        <v>948</v>
      </c>
      <c r="E40">
        <v>39</v>
      </c>
      <c r="F40">
        <f t="shared" si="0"/>
        <v>5001</v>
      </c>
    </row>
    <row r="41" spans="1:6">
      <c r="A41" s="522" t="s">
        <v>2358</v>
      </c>
      <c r="B41" s="524">
        <v>5003</v>
      </c>
      <c r="C41" s="522" t="s">
        <v>949</v>
      </c>
      <c r="D41" s="522" t="s">
        <v>950</v>
      </c>
      <c r="E41">
        <v>40</v>
      </c>
      <c r="F41">
        <f t="shared" si="0"/>
        <v>5003</v>
      </c>
    </row>
    <row r="42" spans="1:6">
      <c r="A42" s="522" t="s">
        <v>2359</v>
      </c>
      <c r="B42" s="524">
        <v>5005</v>
      </c>
      <c r="C42" s="522" t="s">
        <v>951</v>
      </c>
      <c r="D42" s="522" t="s">
        <v>952</v>
      </c>
      <c r="E42">
        <v>41</v>
      </c>
      <c r="F42">
        <f t="shared" si="0"/>
        <v>5005</v>
      </c>
    </row>
    <row r="43" spans="1:6">
      <c r="A43" s="522" t="s">
        <v>2360</v>
      </c>
      <c r="B43" s="524">
        <v>5051</v>
      </c>
      <c r="C43" s="522" t="s">
        <v>906</v>
      </c>
      <c r="D43" s="522" t="s">
        <v>906</v>
      </c>
      <c r="E43">
        <v>42</v>
      </c>
      <c r="F43">
        <f t="shared" si="0"/>
        <v>5051</v>
      </c>
    </row>
    <row r="44" spans="1:6">
      <c r="A44" s="522" t="s">
        <v>2361</v>
      </c>
      <c r="B44" s="524">
        <v>5053</v>
      </c>
      <c r="C44" s="522" t="s">
        <v>906</v>
      </c>
      <c r="D44" s="522" t="s">
        <v>906</v>
      </c>
      <c r="E44">
        <v>43</v>
      </c>
      <c r="F44">
        <f t="shared" si="0"/>
        <v>5053</v>
      </c>
    </row>
    <row r="45" spans="1:6">
      <c r="A45" s="522" t="s">
        <v>2362</v>
      </c>
      <c r="B45" s="524">
        <v>5055</v>
      </c>
      <c r="C45" s="522" t="s">
        <v>906</v>
      </c>
      <c r="D45" s="522" t="s">
        <v>906</v>
      </c>
      <c r="E45">
        <v>44</v>
      </c>
      <c r="F45">
        <f t="shared" si="0"/>
        <v>5055</v>
      </c>
    </row>
    <row r="46" spans="1:6">
      <c r="A46" s="522" t="s">
        <v>2363</v>
      </c>
      <c r="B46" s="524">
        <v>6001</v>
      </c>
      <c r="C46" s="522" t="s">
        <v>953</v>
      </c>
      <c r="D46" s="522" t="s">
        <v>954</v>
      </c>
      <c r="E46">
        <v>45</v>
      </c>
      <c r="F46">
        <f t="shared" si="0"/>
        <v>6001</v>
      </c>
    </row>
    <row r="47" spans="1:6">
      <c r="A47" s="522" t="s">
        <v>2364</v>
      </c>
      <c r="B47" s="524">
        <v>6002</v>
      </c>
      <c r="C47" s="522" t="s">
        <v>955</v>
      </c>
      <c r="D47" s="522" t="s">
        <v>956</v>
      </c>
      <c r="E47">
        <v>46</v>
      </c>
      <c r="F47">
        <f t="shared" si="0"/>
        <v>6002</v>
      </c>
    </row>
    <row r="48" spans="1:6">
      <c r="A48" s="522" t="s">
        <v>2365</v>
      </c>
      <c r="B48" s="524">
        <v>7002</v>
      </c>
      <c r="C48" s="522" t="s">
        <v>957</v>
      </c>
      <c r="D48" s="522" t="s">
        <v>958</v>
      </c>
      <c r="E48">
        <v>47</v>
      </c>
      <c r="F48">
        <f t="shared" si="0"/>
        <v>7002</v>
      </c>
    </row>
    <row r="49" spans="1:6">
      <c r="A49" s="522" t="s">
        <v>2366</v>
      </c>
      <c r="B49" s="524">
        <v>7003</v>
      </c>
      <c r="C49" s="522" t="s">
        <v>906</v>
      </c>
      <c r="D49" s="522" t="s">
        <v>906</v>
      </c>
      <c r="E49">
        <v>48</v>
      </c>
      <c r="F49">
        <f t="shared" si="0"/>
        <v>7003</v>
      </c>
    </row>
    <row r="50" spans="1:6">
      <c r="A50" s="522" t="s">
        <v>2367</v>
      </c>
      <c r="B50" s="524">
        <v>8001</v>
      </c>
      <c r="C50" s="522" t="s">
        <v>959</v>
      </c>
      <c r="D50" s="522" t="s">
        <v>960</v>
      </c>
      <c r="E50">
        <v>49</v>
      </c>
      <c r="F50">
        <f t="shared" si="0"/>
        <v>8001</v>
      </c>
    </row>
    <row r="51" spans="1:6">
      <c r="A51" s="522" t="s">
        <v>2368</v>
      </c>
      <c r="B51" s="524">
        <v>8004</v>
      </c>
      <c r="C51" s="522" t="s">
        <v>961</v>
      </c>
      <c r="D51" s="522" t="s">
        <v>962</v>
      </c>
      <c r="E51">
        <v>50</v>
      </c>
      <c r="F51">
        <f t="shared" si="0"/>
        <v>8004</v>
      </c>
    </row>
    <row r="52" spans="1:6">
      <c r="A52" s="522" t="s">
        <v>2369</v>
      </c>
      <c r="B52" s="524">
        <v>9001</v>
      </c>
      <c r="C52" s="522" t="s">
        <v>906</v>
      </c>
      <c r="D52" s="522" t="s">
        <v>906</v>
      </c>
      <c r="E52">
        <v>51</v>
      </c>
      <c r="F52">
        <f t="shared" si="0"/>
        <v>9001</v>
      </c>
    </row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655412B20985469705D82ABEAE191A" ma:contentTypeVersion="14" ma:contentTypeDescription="Crie um novo documento." ma:contentTypeScope="" ma:versionID="e58150901486be31912b3b1264202e58">
  <xsd:schema xmlns:xsd="http://www.w3.org/2001/XMLSchema" xmlns:xs="http://www.w3.org/2001/XMLSchema" xmlns:p="http://schemas.microsoft.com/office/2006/metadata/properties" xmlns:ns2="a2e565f4-63eb-48c6-895d-5d2eb25b2385" xmlns:ns3="e05656b9-a318-4851-a57c-cf661243facd" targetNamespace="http://schemas.microsoft.com/office/2006/metadata/properties" ma:root="true" ma:fieldsID="02431076c510a88d564cdd4c807e6a72" ns2:_="" ns3:_="">
    <xsd:import namespace="a2e565f4-63eb-48c6-895d-5d2eb25b2385"/>
    <xsd:import namespace="e05656b9-a318-4851-a57c-cf661243f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565f4-63eb-48c6-895d-5d2eb25b23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d172a73-c76a-4caf-8440-426a31fe339f}" ma:internalName="TaxCatchAll" ma:showField="CatchAllData" ma:web="a2e565f4-63eb-48c6-895d-5d2eb25b23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5656b9-a318-4851-a57c-cf661243fa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8ba655b3-91bc-415c-bde2-f58ae48cbc7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2e565f4-63eb-48c6-895d-5d2eb25b2385">
      <UserInfo>
        <DisplayName/>
        <AccountId xsi:nil="true"/>
        <AccountType/>
      </UserInfo>
    </SharedWithUsers>
    <lcf76f155ced4ddcb4097134ff3c332f xmlns="e05656b9-a318-4851-a57c-cf661243facd">
      <Terms xmlns="http://schemas.microsoft.com/office/infopath/2007/PartnerControls"/>
    </lcf76f155ced4ddcb4097134ff3c332f>
    <TaxCatchAll xmlns="a2e565f4-63eb-48c6-895d-5d2eb25b238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303316-5F32-4D8B-A60A-D38D2FE44C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565f4-63eb-48c6-895d-5d2eb25b2385"/>
    <ds:schemaRef ds:uri="e05656b9-a318-4851-a57c-cf661243f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0DF798-2B7A-4FC6-B5A2-8169EEE9FD8F}">
  <ds:schemaRefs>
    <ds:schemaRef ds:uri="http://purl.org/dc/elements/1.1/"/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a2e565f4-63eb-48c6-895d-5d2eb25b2385"/>
    <ds:schemaRef ds:uri="http://schemas.openxmlformats.org/package/2006/metadata/core-properties"/>
    <ds:schemaRef ds:uri="e05656b9-a318-4851-a57c-cf661243facd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D13CC5D1-C07B-4862-9B56-DE4FD421A9E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23fd9ce-6d6d-415e-88a7-385d6d41dc16}" enabled="1" method="Privileged" siteId="{97ce2340-9c1d-45b1-a835-7ea811b6fe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60</vt:i4>
      </vt:variant>
    </vt:vector>
  </HeadingPairs>
  <TitlesOfParts>
    <vt:vector size="76" baseType="lpstr">
      <vt:lpstr>Formulário Orçamento de Conexão</vt:lpstr>
      <vt:lpstr>Anexo-1</vt:lpstr>
      <vt:lpstr>Validação formulário</vt:lpstr>
      <vt:lpstr>SUB-CLASSE_RURAL</vt:lpstr>
      <vt:lpstr>Formulário Orçamento Impressão3</vt:lpstr>
      <vt:lpstr>SIMULADOR DE CARGA</vt:lpstr>
      <vt:lpstr>Notas Explicativas</vt:lpstr>
      <vt:lpstr>Notas Explicativas_impressão</vt:lpstr>
      <vt:lpstr>CLASSE_RURAL</vt:lpstr>
      <vt:lpstr>CONVERSOR UTM</vt:lpstr>
      <vt:lpstr>Formulário Orçamento Impressão</vt:lpstr>
      <vt:lpstr>Anexo-1(Impressão)</vt:lpstr>
      <vt:lpstr>Dados Norma</vt:lpstr>
      <vt:lpstr>Anexo II - Conversão Potências</vt:lpstr>
      <vt:lpstr>FORMULÁRIO PARTIDA DE MOTORES</vt:lpstr>
      <vt:lpstr>Disjuntores</vt:lpstr>
      <vt:lpstr>'Anexo-1'!Area_de_impressao</vt:lpstr>
      <vt:lpstr>'Formulário Orçamento de Conexão'!Area_de_impressao</vt:lpstr>
      <vt:lpstr>'Formulário Orçamento Impressão'!Area_de_impressao</vt:lpstr>
      <vt:lpstr>'Formulário Orçamento Impressão3'!Area_de_impressao</vt:lpstr>
      <vt:lpstr>BIDE</vt:lpstr>
      <vt:lpstr>BIPARA</vt:lpstr>
      <vt:lpstr>CARGARURAL</vt:lpstr>
      <vt:lpstr>CARGAURBAN</vt:lpstr>
      <vt:lpstr>DISJUNTORESRURAIS</vt:lpstr>
      <vt:lpstr>DJR</vt:lpstr>
      <vt:lpstr>DJRURAL</vt:lpstr>
      <vt:lpstr>DJU</vt:lpstr>
      <vt:lpstr>DJURB</vt:lpstr>
      <vt:lpstr>duascx</vt:lpstr>
      <vt:lpstr>MONODE</vt:lpstr>
      <vt:lpstr>MONOPARA</vt:lpstr>
      <vt:lpstr>MOTORES_MONOFASICOS</vt:lpstr>
      <vt:lpstr>MOTORES_MONOFASICOSW</vt:lpstr>
      <vt:lpstr>MOTORES_TRIFASICOS</vt:lpstr>
      <vt:lpstr>MOTORES_TRIFASICOSW</vt:lpstr>
      <vt:lpstr>MOTORESBI</vt:lpstr>
      <vt:lpstr>MOTORESMONO</vt:lpstr>
      <vt:lpstr>MOTORESTRI</vt:lpstr>
      <vt:lpstr>RAMO2001</vt:lpstr>
      <vt:lpstr>RAMO3001</vt:lpstr>
      <vt:lpstr>RAMO3002</vt:lpstr>
      <vt:lpstr>RAMO3003</vt:lpstr>
      <vt:lpstr>RAMO3004</vt:lpstr>
      <vt:lpstr>RAMO3006</vt:lpstr>
      <vt:lpstr>RAMO3008</vt:lpstr>
      <vt:lpstr>RAMO3009</vt:lpstr>
      <vt:lpstr>RAMO3010</vt:lpstr>
      <vt:lpstr>RAMO3011</vt:lpstr>
      <vt:lpstr>RAMO3012</vt:lpstr>
      <vt:lpstr>RAMO4001</vt:lpstr>
      <vt:lpstr>RAMO4003</vt:lpstr>
      <vt:lpstr>RAMO4006</vt:lpstr>
      <vt:lpstr>RAMO4007</vt:lpstr>
      <vt:lpstr>RAMO4008</vt:lpstr>
      <vt:lpstr>RAMO4010</vt:lpstr>
      <vt:lpstr>RAMO4015</vt:lpstr>
      <vt:lpstr>RAMO4016</vt:lpstr>
      <vt:lpstr>RAMO4017</vt:lpstr>
      <vt:lpstr>RAMO4025</vt:lpstr>
      <vt:lpstr>RAMO4027</vt:lpstr>
      <vt:lpstr>RAMO5001</vt:lpstr>
      <vt:lpstr>RAMO5003</vt:lpstr>
      <vt:lpstr>RAMO5005</vt:lpstr>
      <vt:lpstr>RAMO7002</vt:lpstr>
      <vt:lpstr>RAMO7003</vt:lpstr>
      <vt:lpstr>RAMO8004</vt:lpstr>
      <vt:lpstr>RAMO9001</vt:lpstr>
      <vt:lpstr>rural</vt:lpstr>
      <vt:lpstr>rural2</vt:lpstr>
      <vt:lpstr>trescx</vt:lpstr>
      <vt:lpstr>TRIDE</vt:lpstr>
      <vt:lpstr>TRIPARA</vt:lpstr>
      <vt:lpstr>umacx</vt:lpstr>
      <vt:lpstr>urbana</vt:lpstr>
      <vt:lpstr>Urbano</vt:lpstr>
    </vt:vector>
  </TitlesOfParts>
  <Manager/>
  <Company>CEMIG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c057514</dc:creator>
  <cp:keywords/>
  <dc:description/>
  <cp:lastModifiedBy>MARCOS RODRIGUES DE SOUZA</cp:lastModifiedBy>
  <cp:revision/>
  <cp:lastPrinted>2025-03-27T18:37:21Z</cp:lastPrinted>
  <dcterms:created xsi:type="dcterms:W3CDTF">2023-11-04T18:42:17Z</dcterms:created>
  <dcterms:modified xsi:type="dcterms:W3CDTF">2025-03-27T19:35:33Z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0x0101005B655412B20985469705D82ABEAE191A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